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comments9.xml" ContentType="application/vnd.openxmlformats-officedocument.spreadsheetml.comments+xml"/>
  <Override PartName="/xl/drawings/drawing13.xml" ContentType="application/vnd.openxmlformats-officedocument.drawing+xml"/>
  <Override PartName="/xl/comments10.xml" ContentType="application/vnd.openxmlformats-officedocument.spreadsheetml.comments+xml"/>
  <Override PartName="/xl/drawings/drawing14.xml" ContentType="application/vnd.openxmlformats-officedocument.drawing+xml"/>
  <Override PartName="/xl/comments11.xml" ContentType="application/vnd.openxmlformats-officedocument.spreadsheetml.comments+xml"/>
  <Override PartName="/xl/drawings/drawing15.xml" ContentType="application/vnd.openxmlformats-officedocument.drawing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comments14.xml" ContentType="application/vnd.openxmlformats-officedocument.spreadsheetml.comments+xml"/>
  <Override PartName="/xl/drawings/drawing18.xml" ContentType="application/vnd.openxmlformats-officedocument.drawing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ernandez\Documents\DLR\TECHNIQUE\2019-2020\TOURNOIS\"/>
    </mc:Choice>
  </mc:AlternateContent>
  <workbookProtection lockStructure="1"/>
  <bookViews>
    <workbookView xWindow="0" yWindow="0" windowWidth="23040" windowHeight="8832" tabRatio="877"/>
  </bookViews>
  <sheets>
    <sheet name="Organisation" sheetId="21" r:id="rId1"/>
    <sheet name="CC Futsal" sheetId="25" r:id="rId2"/>
    <sheet name="CC Ext" sheetId="24" r:id="rId3"/>
    <sheet name="8 Equipes - Eliminatoire" sheetId="13" r:id="rId4"/>
    <sheet name="16 Equipes - Eliminatoire" sheetId="10" r:id="rId5"/>
    <sheet name="U11 U13 - 8 Equipes" sheetId="5" r:id="rId6"/>
    <sheet name="U11 U13 - 10 Equipes" sheetId="26" r:id="rId7"/>
    <sheet name="U11 U13 - 12 Equipes" sheetId="8" r:id="rId8"/>
    <sheet name="U11 U13 - 16 Equipes" sheetId="9" r:id="rId9"/>
    <sheet name="U9 - 8 Equipes" sheetId="18" r:id="rId10"/>
    <sheet name="U9 - 10 Equipes" sheetId="27" r:id="rId11"/>
    <sheet name="U9 - 12 Equipes" sheetId="14" r:id="rId12"/>
    <sheet name="U7-U9 - 8 Equipes" sheetId="22" r:id="rId13"/>
    <sheet name="U7-U9 - 10 Equipes" sheetId="28" r:id="rId14"/>
    <sheet name="U7-U9 - 12 Equipes" sheetId="23" r:id="rId15"/>
    <sheet name="U7-U9 - 16 Equipes" sheetId="19" r:id="rId16"/>
    <sheet name="U7-U9 - 24 Equipes" sheetId="20" r:id="rId17"/>
    <sheet name="U9 - 16 Equipes" sheetId="29" r:id="rId18"/>
  </sheets>
  <definedNames>
    <definedName name="TOURNOI_FUTSAL_A_8_EQUIPES___A_PARTIR_DE_U13">'8 Equipes - Eliminatoire'!$A$1</definedName>
    <definedName name="_xlnm.Print_Area" localSheetId="4">'16 Equipes - Eliminatoire'!$A$1:$W$55</definedName>
    <definedName name="_xlnm.Print_Area" localSheetId="3">'8 Equipes - Eliminatoire'!$A$1:$W$33</definedName>
    <definedName name="_xlnm.Print_Area" localSheetId="2">'CC Ext'!$A$1:$E$14</definedName>
    <definedName name="_xlnm.Print_Area" localSheetId="1">'CC Futsal'!$A$1:$E$13</definedName>
    <definedName name="_xlnm.Print_Area" localSheetId="0">Organisation!$A$1:$G$11</definedName>
    <definedName name="_xlnm.Print_Area" localSheetId="6">'U11 U13 - 10 Equipes'!$A$1:$W$49</definedName>
    <definedName name="_xlnm.Print_Area" localSheetId="7">'U11 U13 - 12 Equipes'!$A$1:$W$42</definedName>
    <definedName name="_xlnm.Print_Area" localSheetId="8">'U11 U13 - 16 Equipes'!$A$1:$W$59</definedName>
    <definedName name="_xlnm.Print_Area" localSheetId="5">'U11 U13 - 8 Equipes'!$A$1:$W$38</definedName>
    <definedName name="_xlnm.Print_Area" localSheetId="13">'U7-U9 - 10 Equipes'!$A$1:$W$35</definedName>
    <definedName name="_xlnm.Print_Area" localSheetId="14">'U7-U9 - 12 Equipes'!$A$1:$W$40</definedName>
    <definedName name="_xlnm.Print_Area" localSheetId="15">'U7-U9 - 16 Equipes'!$A$1:$W$47</definedName>
    <definedName name="_xlnm.Print_Area" localSheetId="16">'U7-U9 - 24 Equipes'!$A$1:$W$46</definedName>
    <definedName name="_xlnm.Print_Area" localSheetId="12">'U7-U9 - 8 Equipes'!$A$1:$W$26</definedName>
    <definedName name="_xlnm.Print_Area" localSheetId="10">'U9 - 10 Equipes'!$A$1:$W$34</definedName>
    <definedName name="_xlnm.Print_Area" localSheetId="11">'U9 - 12 Equipes'!$A$1:$K$43</definedName>
    <definedName name="_xlnm.Print_Area" localSheetId="17">'U9 - 16 Equipes'!$A$1:$W$59</definedName>
    <definedName name="_xlnm.Print_Area" localSheetId="9">'U9 - 8 Equipes'!$A$1:$W$27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29" l="1"/>
  <c r="T37" i="29"/>
  <c r="N38" i="29"/>
  <c r="N37" i="29"/>
  <c r="H38" i="29"/>
  <c r="I46" i="29" s="1"/>
  <c r="B38" i="29"/>
  <c r="B37" i="29"/>
  <c r="H37" i="29"/>
  <c r="T42" i="29"/>
  <c r="C50" i="29"/>
  <c r="T109" i="29"/>
  <c r="S109" i="29"/>
  <c r="N109" i="29"/>
  <c r="M109" i="29"/>
  <c r="H109" i="29"/>
  <c r="G109" i="29"/>
  <c r="B109" i="29"/>
  <c r="A109" i="29"/>
  <c r="T108" i="29"/>
  <c r="S108" i="29"/>
  <c r="N108" i="29"/>
  <c r="M108" i="29"/>
  <c r="H108" i="29"/>
  <c r="G108" i="29"/>
  <c r="B108" i="29"/>
  <c r="A108" i="29"/>
  <c r="T105" i="29"/>
  <c r="S105" i="29"/>
  <c r="V36" i="29" s="1"/>
  <c r="V70" i="29" s="1"/>
  <c r="N105" i="29"/>
  <c r="M105" i="29"/>
  <c r="H105" i="29"/>
  <c r="G105" i="29"/>
  <c r="J36" i="29" s="1"/>
  <c r="J70" i="29" s="1"/>
  <c r="G70" i="29" s="1"/>
  <c r="B105" i="29"/>
  <c r="A105" i="29"/>
  <c r="D36" i="29" s="1"/>
  <c r="D70" i="29" s="1"/>
  <c r="T104" i="29"/>
  <c r="S104" i="29"/>
  <c r="N104" i="29"/>
  <c r="M104" i="29"/>
  <c r="H104" i="29"/>
  <c r="G104" i="29"/>
  <c r="B104" i="29"/>
  <c r="A104" i="29"/>
  <c r="T101" i="29"/>
  <c r="S101" i="29"/>
  <c r="V37" i="29" s="1"/>
  <c r="V71" i="29" s="1"/>
  <c r="N101" i="29"/>
  <c r="M101" i="29"/>
  <c r="P37" i="29" s="1"/>
  <c r="P71" i="29" s="1"/>
  <c r="H101" i="29"/>
  <c r="G101" i="29"/>
  <c r="J37" i="29" s="1"/>
  <c r="J71" i="29" s="1"/>
  <c r="G71" i="29" s="1"/>
  <c r="B101" i="29"/>
  <c r="A101" i="29"/>
  <c r="D37" i="29" s="1"/>
  <c r="D71" i="29" s="1"/>
  <c r="T100" i="29"/>
  <c r="S100" i="29"/>
  <c r="V35" i="29" s="1"/>
  <c r="V69" i="29" s="1"/>
  <c r="N100" i="29"/>
  <c r="M100" i="29"/>
  <c r="P35" i="29" s="1"/>
  <c r="P69" i="29" s="1"/>
  <c r="M69" i="29" s="1"/>
  <c r="H100" i="29"/>
  <c r="G100" i="29"/>
  <c r="J35" i="29" s="1"/>
  <c r="J69" i="29" s="1"/>
  <c r="G69" i="29" s="1"/>
  <c r="B100" i="29"/>
  <c r="A100" i="29"/>
  <c r="D35" i="29" s="1"/>
  <c r="D69" i="29" s="1"/>
  <c r="T83" i="29"/>
  <c r="S83" i="29"/>
  <c r="N83" i="29"/>
  <c r="M83" i="29"/>
  <c r="H83" i="29"/>
  <c r="G83" i="29"/>
  <c r="B83" i="29"/>
  <c r="A83" i="29"/>
  <c r="T82" i="29"/>
  <c r="S82" i="29"/>
  <c r="N82" i="29"/>
  <c r="M82" i="29"/>
  <c r="H82" i="29"/>
  <c r="G82" i="29"/>
  <c r="B82" i="29"/>
  <c r="A82" i="29"/>
  <c r="T79" i="29"/>
  <c r="S79" i="29"/>
  <c r="V9" i="29" s="1"/>
  <c r="V64" i="29" s="1"/>
  <c r="N79" i="29"/>
  <c r="M79" i="29"/>
  <c r="P9" i="29" s="1"/>
  <c r="P64" i="29" s="1"/>
  <c r="H79" i="29"/>
  <c r="G79" i="29"/>
  <c r="B79" i="29"/>
  <c r="A79" i="29"/>
  <c r="T78" i="29"/>
  <c r="S78" i="29"/>
  <c r="N78" i="29"/>
  <c r="M78" i="29"/>
  <c r="H78" i="29"/>
  <c r="G78" i="29"/>
  <c r="B78" i="29"/>
  <c r="A78" i="29"/>
  <c r="T75" i="29"/>
  <c r="S75" i="29"/>
  <c r="V10" i="29" s="1"/>
  <c r="V65" i="29" s="1"/>
  <c r="N75" i="29"/>
  <c r="P11" i="29" s="1"/>
  <c r="P66" i="29" s="1"/>
  <c r="M75" i="29"/>
  <c r="H75" i="29"/>
  <c r="G75" i="29"/>
  <c r="B75" i="29"/>
  <c r="A75" i="29"/>
  <c r="D10" i="29" s="1"/>
  <c r="D65" i="29" s="1"/>
  <c r="A65" i="29" s="1"/>
  <c r="T74" i="29"/>
  <c r="S74" i="29"/>
  <c r="V8" i="29" s="1"/>
  <c r="V63" i="29" s="1"/>
  <c r="N74" i="29"/>
  <c r="M74" i="29"/>
  <c r="P8" i="29" s="1"/>
  <c r="P63" i="29" s="1"/>
  <c r="M63" i="29" s="1"/>
  <c r="H74" i="29"/>
  <c r="G74" i="29"/>
  <c r="B74" i="29"/>
  <c r="D9" i="29" s="1"/>
  <c r="D64" i="29" s="1"/>
  <c r="A74" i="29"/>
  <c r="U72" i="29"/>
  <c r="S72" i="29"/>
  <c r="O72" i="29"/>
  <c r="I72" i="29"/>
  <c r="H72" i="29"/>
  <c r="C72" i="29"/>
  <c r="U71" i="29"/>
  <c r="S71" i="29"/>
  <c r="O71" i="29"/>
  <c r="I71" i="29"/>
  <c r="C71" i="29"/>
  <c r="B71" i="29"/>
  <c r="U70" i="29"/>
  <c r="S70" i="29"/>
  <c r="O70" i="29"/>
  <c r="I70" i="29"/>
  <c r="H70" i="29"/>
  <c r="C70" i="29"/>
  <c r="U69" i="29"/>
  <c r="T69" i="29"/>
  <c r="S69" i="29"/>
  <c r="O69" i="29"/>
  <c r="I69" i="29"/>
  <c r="C69" i="29"/>
  <c r="B69" i="29"/>
  <c r="U66" i="29"/>
  <c r="V11" i="29" s="1"/>
  <c r="V66" i="29" s="1"/>
  <c r="T66" i="29"/>
  <c r="S66" i="29"/>
  <c r="O66" i="29"/>
  <c r="N66" i="29"/>
  <c r="I66" i="29"/>
  <c r="H66" i="29"/>
  <c r="C66" i="29"/>
  <c r="B66" i="29"/>
  <c r="U65" i="29"/>
  <c r="T65" i="29"/>
  <c r="S65" i="29"/>
  <c r="O65" i="29"/>
  <c r="N65" i="29"/>
  <c r="I65" i="29"/>
  <c r="H65" i="29"/>
  <c r="C65" i="29"/>
  <c r="B65" i="29"/>
  <c r="U64" i="29"/>
  <c r="T64" i="29"/>
  <c r="S64" i="29"/>
  <c r="O64" i="29"/>
  <c r="N64" i="29"/>
  <c r="I64" i="29"/>
  <c r="H64" i="29"/>
  <c r="C64" i="29"/>
  <c r="B64" i="29"/>
  <c r="U63" i="29"/>
  <c r="T63" i="29"/>
  <c r="S63" i="29"/>
  <c r="O63" i="29"/>
  <c r="N63" i="29"/>
  <c r="I63" i="29"/>
  <c r="H63" i="29"/>
  <c r="C63" i="29"/>
  <c r="B63" i="29"/>
  <c r="H50" i="29"/>
  <c r="T49" i="29"/>
  <c r="I49" i="29"/>
  <c r="B49" i="29"/>
  <c r="T45" i="29"/>
  <c r="O45" i="29"/>
  <c r="C45" i="29"/>
  <c r="I42" i="29"/>
  <c r="T41" i="29"/>
  <c r="O41" i="29"/>
  <c r="I41" i="29"/>
  <c r="B41" i="29"/>
  <c r="V38" i="29"/>
  <c r="V72" i="29" s="1"/>
  <c r="P38" i="29"/>
  <c r="P72" i="29" s="1"/>
  <c r="N72" i="29"/>
  <c r="J38" i="29"/>
  <c r="J72" i="29" s="1"/>
  <c r="G72" i="29" s="1"/>
  <c r="D38" i="29"/>
  <c r="D72" i="29" s="1"/>
  <c r="C42" i="29"/>
  <c r="N42" i="29"/>
  <c r="I45" i="29"/>
  <c r="T36" i="29"/>
  <c r="U41" i="29" s="1"/>
  <c r="P36" i="29"/>
  <c r="P70" i="29" s="1"/>
  <c r="N36" i="29"/>
  <c r="H36" i="29"/>
  <c r="H46" i="29" s="1"/>
  <c r="B36" i="29"/>
  <c r="B50" i="29" s="1"/>
  <c r="T35" i="29"/>
  <c r="N35" i="29"/>
  <c r="H35" i="29"/>
  <c r="H49" i="29" s="1"/>
  <c r="B35" i="29"/>
  <c r="B45" i="29" s="1"/>
  <c r="T30" i="29"/>
  <c r="T28" i="29"/>
  <c r="U23" i="29"/>
  <c r="T23" i="29"/>
  <c r="O23" i="29"/>
  <c r="N23" i="29"/>
  <c r="I23" i="29"/>
  <c r="H23" i="29"/>
  <c r="C23" i="29"/>
  <c r="B23" i="29"/>
  <c r="U22" i="29"/>
  <c r="T22" i="29"/>
  <c r="O22" i="29"/>
  <c r="N22" i="29"/>
  <c r="I22" i="29"/>
  <c r="H22" i="29"/>
  <c r="C22" i="29"/>
  <c r="B22" i="29"/>
  <c r="U19" i="29"/>
  <c r="T19" i="29"/>
  <c r="O19" i="29"/>
  <c r="N19" i="29"/>
  <c r="I19" i="29"/>
  <c r="H19" i="29"/>
  <c r="C19" i="29"/>
  <c r="B19" i="29"/>
  <c r="U18" i="29"/>
  <c r="T18" i="29"/>
  <c r="O18" i="29"/>
  <c r="N18" i="29"/>
  <c r="I18" i="29"/>
  <c r="H18" i="29"/>
  <c r="C18" i="29"/>
  <c r="B18" i="29"/>
  <c r="U15" i="29"/>
  <c r="T15" i="29"/>
  <c r="O15" i="29"/>
  <c r="N15" i="29"/>
  <c r="I15" i="29"/>
  <c r="H15" i="29"/>
  <c r="C15" i="29"/>
  <c r="B15" i="29"/>
  <c r="U14" i="29"/>
  <c r="T14" i="29"/>
  <c r="O14" i="29"/>
  <c r="N14" i="29"/>
  <c r="I14" i="29"/>
  <c r="H14" i="29"/>
  <c r="C14" i="29"/>
  <c r="B14" i="29"/>
  <c r="A14" i="29"/>
  <c r="A15" i="29" s="1"/>
  <c r="G14" i="29" s="1"/>
  <c r="G15" i="29" s="1"/>
  <c r="M14" i="29" s="1"/>
  <c r="M15" i="29" s="1"/>
  <c r="S14" i="29" s="1"/>
  <c r="S15" i="29" s="1"/>
  <c r="A18" i="29" s="1"/>
  <c r="A19" i="29" s="1"/>
  <c r="G18" i="29" s="1"/>
  <c r="G19" i="29" s="1"/>
  <c r="M18" i="29" s="1"/>
  <c r="M19" i="29" s="1"/>
  <c r="S18" i="29" s="1"/>
  <c r="S19" i="29" s="1"/>
  <c r="A22" i="29" s="1"/>
  <c r="A23" i="29" s="1"/>
  <c r="G22" i="29" s="1"/>
  <c r="G23" i="29" s="1"/>
  <c r="M22" i="29" s="1"/>
  <c r="M23" i="29" s="1"/>
  <c r="S22" i="29" s="1"/>
  <c r="S23" i="29" s="1"/>
  <c r="A41" i="29" s="1"/>
  <c r="A42" i="29" s="1"/>
  <c r="G41" i="29" s="1"/>
  <c r="G42" i="29" s="1"/>
  <c r="M41" i="29" s="1"/>
  <c r="M42" i="29" s="1"/>
  <c r="S41" i="29" s="1"/>
  <c r="S42" i="29" s="1"/>
  <c r="A45" i="29" s="1"/>
  <c r="A46" i="29" s="1"/>
  <c r="G45" i="29" s="1"/>
  <c r="G46" i="29" s="1"/>
  <c r="M45" i="29" s="1"/>
  <c r="M46" i="29" s="1"/>
  <c r="S45" i="29" s="1"/>
  <c r="S46" i="29" s="1"/>
  <c r="A49" i="29" s="1"/>
  <c r="A50" i="29" s="1"/>
  <c r="G49" i="29" s="1"/>
  <c r="G50" i="29" s="1"/>
  <c r="M49" i="29" s="1"/>
  <c r="M50" i="29" s="1"/>
  <c r="S49" i="29" s="1"/>
  <c r="S50" i="29" s="1"/>
  <c r="E5" i="29" s="1"/>
  <c r="J11" i="29"/>
  <c r="J66" i="29" s="1"/>
  <c r="G66" i="29" s="1"/>
  <c r="D11" i="29"/>
  <c r="D66" i="29" s="1"/>
  <c r="P10" i="29"/>
  <c r="P65" i="29" s="1"/>
  <c r="J10" i="29"/>
  <c r="J65" i="29" s="1"/>
  <c r="G65" i="29" s="1"/>
  <c r="J9" i="29"/>
  <c r="J64" i="29" s="1"/>
  <c r="G64" i="29" s="1"/>
  <c r="J8" i="29"/>
  <c r="J63" i="29" s="1"/>
  <c r="G63" i="29" s="1"/>
  <c r="D8" i="29"/>
  <c r="D63" i="29" s="1"/>
  <c r="L4" i="29"/>
  <c r="T71" i="29" l="1"/>
  <c r="T56" i="29" s="1"/>
  <c r="N28" i="29"/>
  <c r="P29" i="29"/>
  <c r="P27" i="29"/>
  <c r="N27" i="29"/>
  <c r="P28" i="29"/>
  <c r="M64" i="29"/>
  <c r="N30" i="29" s="1"/>
  <c r="A72" i="29"/>
  <c r="A69" i="29"/>
  <c r="P54" i="29"/>
  <c r="A71" i="29"/>
  <c r="M71" i="29"/>
  <c r="A70" i="29"/>
  <c r="A64" i="29"/>
  <c r="M66" i="29"/>
  <c r="P30" i="29" s="1"/>
  <c r="A66" i="29"/>
  <c r="M65" i="29"/>
  <c r="M72" i="29"/>
  <c r="J57" i="29"/>
  <c r="J56" i="29"/>
  <c r="J55" i="29"/>
  <c r="J54" i="29"/>
  <c r="H57" i="29"/>
  <c r="H55" i="29"/>
  <c r="J30" i="29"/>
  <c r="J29" i="29"/>
  <c r="J28" i="29"/>
  <c r="J27" i="29"/>
  <c r="H30" i="29"/>
  <c r="H28" i="29"/>
  <c r="H29" i="29"/>
  <c r="H27" i="29"/>
  <c r="M70" i="29"/>
  <c r="N55" i="29" s="1"/>
  <c r="H42" i="29"/>
  <c r="B46" i="29"/>
  <c r="A63" i="29"/>
  <c r="H69" i="29"/>
  <c r="H54" i="29" s="1"/>
  <c r="H71" i="29"/>
  <c r="H56" i="29" s="1"/>
  <c r="N49" i="29"/>
  <c r="N45" i="29"/>
  <c r="N41" i="29"/>
  <c r="H45" i="29"/>
  <c r="C46" i="29"/>
  <c r="O46" i="29"/>
  <c r="I50" i="29"/>
  <c r="T50" i="29"/>
  <c r="V30" i="29"/>
  <c r="V29" i="29"/>
  <c r="V28" i="29"/>
  <c r="V27" i="29"/>
  <c r="V57" i="29"/>
  <c r="V56" i="29"/>
  <c r="V55" i="29"/>
  <c r="V54" i="29"/>
  <c r="B70" i="29"/>
  <c r="B72" i="29"/>
  <c r="U49" i="29"/>
  <c r="U46" i="29"/>
  <c r="U42" i="29"/>
  <c r="C41" i="29"/>
  <c r="B42" i="29"/>
  <c r="C49" i="29"/>
  <c r="O49" i="29"/>
  <c r="T70" i="29"/>
  <c r="T55" i="29" s="1"/>
  <c r="T72" i="29"/>
  <c r="T57" i="29" s="1"/>
  <c r="T27" i="29"/>
  <c r="T29" i="29"/>
  <c r="N50" i="29"/>
  <c r="N46" i="29"/>
  <c r="U50" i="29"/>
  <c r="U45" i="29"/>
  <c r="H41" i="29"/>
  <c r="O42" i="29"/>
  <c r="T46" i="29"/>
  <c r="O50" i="29"/>
  <c r="T54" i="29"/>
  <c r="N69" i="29"/>
  <c r="N54" i="29" s="1"/>
  <c r="N70" i="29"/>
  <c r="N71" i="29"/>
  <c r="P57" i="29" l="1"/>
  <c r="D29" i="29"/>
  <c r="D27" i="29"/>
  <c r="B29" i="29"/>
  <c r="B27" i="29"/>
  <c r="D30" i="29"/>
  <c r="D28" i="29"/>
  <c r="B30" i="29"/>
  <c r="B28" i="29"/>
  <c r="P55" i="29"/>
  <c r="P56" i="29"/>
  <c r="D56" i="29"/>
  <c r="D54" i="29"/>
  <c r="B56" i="29"/>
  <c r="B54" i="29"/>
  <c r="D57" i="29"/>
  <c r="D55" i="29"/>
  <c r="B57" i="29"/>
  <c r="B55" i="29"/>
  <c r="N57" i="29"/>
  <c r="N56" i="29"/>
  <c r="N29" i="29"/>
  <c r="H51" i="10" l="1"/>
  <c r="H50" i="10"/>
  <c r="A16" i="13" l="1"/>
  <c r="T12" i="26" l="1"/>
  <c r="G16" i="28"/>
  <c r="A20" i="28"/>
  <c r="G20" i="28" s="1"/>
  <c r="T33" i="28"/>
  <c r="O33" i="28"/>
  <c r="I33" i="28"/>
  <c r="H33" i="28"/>
  <c r="C33" i="28"/>
  <c r="B33" i="28"/>
  <c r="I32" i="28"/>
  <c r="H32" i="28"/>
  <c r="C32" i="28"/>
  <c r="B32" i="28"/>
  <c r="O29" i="28"/>
  <c r="I29" i="28"/>
  <c r="H29" i="28"/>
  <c r="C29" i="28"/>
  <c r="B29" i="28"/>
  <c r="T28" i="28"/>
  <c r="O28" i="28"/>
  <c r="I28" i="28"/>
  <c r="H28" i="28"/>
  <c r="C28" i="28"/>
  <c r="B28" i="28"/>
  <c r="O25" i="28"/>
  <c r="I25" i="28"/>
  <c r="H25" i="28"/>
  <c r="C25" i="28"/>
  <c r="B25" i="28"/>
  <c r="T24" i="28"/>
  <c r="I24" i="28"/>
  <c r="H24" i="28"/>
  <c r="C24" i="28"/>
  <c r="B24" i="28"/>
  <c r="O21" i="28"/>
  <c r="I21" i="28"/>
  <c r="H21" i="28"/>
  <c r="C21" i="28"/>
  <c r="B21" i="28"/>
  <c r="T20" i="28"/>
  <c r="O20" i="28"/>
  <c r="I20" i="28"/>
  <c r="H20" i="28"/>
  <c r="C20" i="28"/>
  <c r="B20" i="28"/>
  <c r="T17" i="28"/>
  <c r="I17" i="28"/>
  <c r="H17" i="28"/>
  <c r="C17" i="28"/>
  <c r="B17" i="28"/>
  <c r="T16" i="28"/>
  <c r="I16" i="28"/>
  <c r="H16" i="28"/>
  <c r="C16" i="28"/>
  <c r="B16" i="28"/>
  <c r="A16" i="28"/>
  <c r="A17" i="28" s="1"/>
  <c r="T13" i="28"/>
  <c r="U33" i="28" s="1"/>
  <c r="N13" i="28"/>
  <c r="T12" i="28"/>
  <c r="U32" i="28" s="1"/>
  <c r="N12" i="28"/>
  <c r="N29" i="28" s="1"/>
  <c r="T11" i="28"/>
  <c r="U28" i="28" s="1"/>
  <c r="N11" i="28"/>
  <c r="N33" i="28" s="1"/>
  <c r="T10" i="28"/>
  <c r="U16" i="28" s="1"/>
  <c r="N10" i="28"/>
  <c r="N32" i="28" s="1"/>
  <c r="T9" i="28"/>
  <c r="N9" i="28"/>
  <c r="N28" i="28" s="1"/>
  <c r="L4" i="28"/>
  <c r="T12" i="27"/>
  <c r="T11" i="27"/>
  <c r="T10" i="27"/>
  <c r="T9" i="27"/>
  <c r="T8" i="27"/>
  <c r="N12" i="27"/>
  <c r="O24" i="27" s="1"/>
  <c r="N11" i="27"/>
  <c r="O31" i="27" s="1"/>
  <c r="N9" i="27"/>
  <c r="N10" i="27"/>
  <c r="N8" i="27"/>
  <c r="I32" i="27"/>
  <c r="H32" i="27"/>
  <c r="C32" i="27"/>
  <c r="B32" i="27"/>
  <c r="I31" i="27"/>
  <c r="H31" i="27"/>
  <c r="C31" i="27"/>
  <c r="B31" i="27"/>
  <c r="O28" i="27"/>
  <c r="I28" i="27"/>
  <c r="H28" i="27"/>
  <c r="C28" i="27"/>
  <c r="B28" i="27"/>
  <c r="I27" i="27"/>
  <c r="H27" i="27"/>
  <c r="C27" i="27"/>
  <c r="B27" i="27"/>
  <c r="I24" i="27"/>
  <c r="H24" i="27"/>
  <c r="C24" i="27"/>
  <c r="B24" i="27"/>
  <c r="I23" i="27"/>
  <c r="H23" i="27"/>
  <c r="C23" i="27"/>
  <c r="B23" i="27"/>
  <c r="O20" i="27"/>
  <c r="I20" i="27"/>
  <c r="H20" i="27"/>
  <c r="C20" i="27"/>
  <c r="B20" i="27"/>
  <c r="I19" i="27"/>
  <c r="H19" i="27"/>
  <c r="C19" i="27"/>
  <c r="B19" i="27"/>
  <c r="I16" i="27"/>
  <c r="H16" i="27"/>
  <c r="C16" i="27"/>
  <c r="B16" i="27"/>
  <c r="I15" i="27"/>
  <c r="H15" i="27"/>
  <c r="C15" i="27"/>
  <c r="B15" i="27"/>
  <c r="A15" i="27"/>
  <c r="A16" i="27" s="1"/>
  <c r="G15" i="27" s="1"/>
  <c r="G16" i="27" s="1"/>
  <c r="A19" i="27" s="1"/>
  <c r="A20" i="27" s="1"/>
  <c r="G19" i="27" s="1"/>
  <c r="G20" i="27" s="1"/>
  <c r="A23" i="27" s="1"/>
  <c r="A24" i="27" s="1"/>
  <c r="G23" i="27" s="1"/>
  <c r="G24" i="27" s="1"/>
  <c r="A27" i="27" s="1"/>
  <c r="A28" i="27" s="1"/>
  <c r="G27" i="27" s="1"/>
  <c r="G28" i="27" s="1"/>
  <c r="A31" i="27" s="1"/>
  <c r="A32" i="27" s="1"/>
  <c r="G31" i="27" s="1"/>
  <c r="G32" i="27" s="1"/>
  <c r="M15" i="27" s="1"/>
  <c r="M16" i="27" s="1"/>
  <c r="S15" i="27" s="1"/>
  <c r="S16" i="27" s="1"/>
  <c r="M19" i="27" s="1"/>
  <c r="M20" i="27" s="1"/>
  <c r="S19" i="27" s="1"/>
  <c r="S20" i="27" s="1"/>
  <c r="M23" i="27" s="1"/>
  <c r="M24" i="27" s="1"/>
  <c r="S23" i="27" s="1"/>
  <c r="S24" i="27" s="1"/>
  <c r="M27" i="27" s="1"/>
  <c r="M28" i="27" s="1"/>
  <c r="S27" i="27" s="1"/>
  <c r="S28" i="27" s="1"/>
  <c r="M31" i="27" s="1"/>
  <c r="M32" i="27" s="1"/>
  <c r="S31" i="27" s="1"/>
  <c r="S32" i="27" s="1"/>
  <c r="E5" i="27" s="1"/>
  <c r="L4" i="27"/>
  <c r="T11" i="26"/>
  <c r="N11" i="26"/>
  <c r="N12" i="26"/>
  <c r="U48" i="26"/>
  <c r="U47" i="26"/>
  <c r="U46" i="26"/>
  <c r="U45" i="26"/>
  <c r="U44" i="26"/>
  <c r="O48" i="26"/>
  <c r="O47" i="26"/>
  <c r="O46" i="26"/>
  <c r="O45" i="26"/>
  <c r="O44" i="26"/>
  <c r="I48" i="26"/>
  <c r="I47" i="26"/>
  <c r="I46" i="26"/>
  <c r="I45" i="26"/>
  <c r="I44" i="26"/>
  <c r="H47" i="26"/>
  <c r="H48" i="26"/>
  <c r="C48" i="26"/>
  <c r="C47" i="26"/>
  <c r="C46" i="26"/>
  <c r="C45" i="26"/>
  <c r="C44" i="26"/>
  <c r="L4" i="26"/>
  <c r="B47" i="26"/>
  <c r="I32" i="26"/>
  <c r="H32" i="26"/>
  <c r="I31" i="26"/>
  <c r="H31" i="26"/>
  <c r="I28" i="26"/>
  <c r="H28" i="26"/>
  <c r="I27" i="26"/>
  <c r="H27" i="26"/>
  <c r="I24" i="26"/>
  <c r="H24" i="26"/>
  <c r="I23" i="26"/>
  <c r="H23" i="26"/>
  <c r="I20" i="26"/>
  <c r="H20" i="26"/>
  <c r="I19" i="26"/>
  <c r="H19" i="26"/>
  <c r="I16" i="26"/>
  <c r="H16" i="26"/>
  <c r="I15" i="26"/>
  <c r="H15" i="26"/>
  <c r="C32" i="26"/>
  <c r="B32" i="26"/>
  <c r="C31" i="26"/>
  <c r="C28" i="26"/>
  <c r="B28" i="26"/>
  <c r="B31" i="26"/>
  <c r="C27" i="26"/>
  <c r="B27" i="26"/>
  <c r="AR28" i="26"/>
  <c r="AQ28" i="26"/>
  <c r="AL28" i="26"/>
  <c r="AK28" i="26"/>
  <c r="AF28" i="26"/>
  <c r="AE28" i="26"/>
  <c r="Z28" i="26"/>
  <c r="Y28" i="26"/>
  <c r="AR27" i="26"/>
  <c r="AQ27" i="26"/>
  <c r="AL27" i="26"/>
  <c r="AK27" i="26"/>
  <c r="AF27" i="26"/>
  <c r="AE27" i="26"/>
  <c r="Z27" i="26"/>
  <c r="Y27" i="26"/>
  <c r="C24" i="26"/>
  <c r="C23" i="26"/>
  <c r="C20" i="26"/>
  <c r="C19" i="26"/>
  <c r="C16" i="26"/>
  <c r="AR32" i="26"/>
  <c r="AQ32" i="26"/>
  <c r="AL32" i="26"/>
  <c r="AK32" i="26"/>
  <c r="AF32" i="26"/>
  <c r="AE32" i="26"/>
  <c r="Z32" i="26"/>
  <c r="Y32" i="26"/>
  <c r="AR31" i="26"/>
  <c r="AQ31" i="26"/>
  <c r="AL31" i="26"/>
  <c r="AK31" i="26"/>
  <c r="AF31" i="26"/>
  <c r="AE31" i="26"/>
  <c r="Z31" i="26"/>
  <c r="Y31" i="26"/>
  <c r="G17" i="28" l="1"/>
  <c r="A21" i="28" s="1"/>
  <c r="O16" i="28"/>
  <c r="O17" i="28"/>
  <c r="O24" i="28"/>
  <c r="O32" i="28"/>
  <c r="T21" i="28"/>
  <c r="T25" i="28"/>
  <c r="T29" i="28"/>
  <c r="T32" i="28"/>
  <c r="N16" i="28"/>
  <c r="N17" i="28"/>
  <c r="U17" i="28"/>
  <c r="N20" i="28"/>
  <c r="U20" i="28"/>
  <c r="N21" i="28"/>
  <c r="U21" i="28"/>
  <c r="N24" i="28"/>
  <c r="U24" i="28"/>
  <c r="N25" i="28"/>
  <c r="U25" i="28"/>
  <c r="U29" i="28"/>
  <c r="O32" i="27"/>
  <c r="O16" i="27"/>
  <c r="N31" i="27"/>
  <c r="N24" i="27"/>
  <c r="N20" i="27"/>
  <c r="N32" i="27"/>
  <c r="N16" i="27"/>
  <c r="U32" i="27"/>
  <c r="U28" i="27"/>
  <c r="U24" i="27"/>
  <c r="U19" i="27"/>
  <c r="O15" i="27"/>
  <c r="O23" i="27"/>
  <c r="N27" i="27"/>
  <c r="N23" i="27"/>
  <c r="N19" i="27"/>
  <c r="N15" i="27"/>
  <c r="T27" i="27"/>
  <c r="T23" i="27"/>
  <c r="T19" i="27"/>
  <c r="T15" i="27"/>
  <c r="U15" i="27"/>
  <c r="T31" i="27"/>
  <c r="T24" i="27"/>
  <c r="T20" i="27"/>
  <c r="N28" i="27"/>
  <c r="U27" i="27"/>
  <c r="U20" i="27"/>
  <c r="T32" i="27"/>
  <c r="T16" i="27"/>
  <c r="U31" i="27"/>
  <c r="U23" i="27"/>
  <c r="U16" i="27"/>
  <c r="T28" i="27"/>
  <c r="O19" i="27"/>
  <c r="O27" i="27"/>
  <c r="B48" i="26"/>
  <c r="H46" i="26"/>
  <c r="B46" i="26"/>
  <c r="H45" i="26"/>
  <c r="B45" i="26"/>
  <c r="H44" i="26"/>
  <c r="B44" i="26"/>
  <c r="Y33" i="26"/>
  <c r="AR24" i="26"/>
  <c r="AQ24" i="26"/>
  <c r="AL24" i="26"/>
  <c r="AK24" i="26"/>
  <c r="AF24" i="26"/>
  <c r="AE24" i="26"/>
  <c r="Z24" i="26"/>
  <c r="Y24" i="26"/>
  <c r="B24" i="26"/>
  <c r="AR23" i="26"/>
  <c r="AQ23" i="26"/>
  <c r="AL23" i="26"/>
  <c r="AK23" i="26"/>
  <c r="AF23" i="26"/>
  <c r="AE23" i="26"/>
  <c r="Z23" i="26"/>
  <c r="Y23" i="26"/>
  <c r="B23" i="26"/>
  <c r="AR20" i="26"/>
  <c r="AQ20" i="26"/>
  <c r="AL20" i="26"/>
  <c r="AK20" i="26"/>
  <c r="AF20" i="26"/>
  <c r="AE20" i="26"/>
  <c r="Z20" i="26"/>
  <c r="Y20" i="26"/>
  <c r="B20" i="26"/>
  <c r="AR19" i="26"/>
  <c r="AQ19" i="26"/>
  <c r="AL19" i="26"/>
  <c r="AK19" i="26"/>
  <c r="AF19" i="26"/>
  <c r="AE19" i="26"/>
  <c r="Z19" i="26"/>
  <c r="Y19" i="26"/>
  <c r="B19" i="26"/>
  <c r="AR16" i="26"/>
  <c r="AQ16" i="26"/>
  <c r="AL16" i="26"/>
  <c r="AK16" i="26"/>
  <c r="AF16" i="26"/>
  <c r="AE16" i="26"/>
  <c r="Z16" i="26"/>
  <c r="Y16" i="26"/>
  <c r="B16" i="26"/>
  <c r="AR15" i="26"/>
  <c r="AQ15" i="26"/>
  <c r="AL15" i="26"/>
  <c r="AK15" i="26"/>
  <c r="AF15" i="26"/>
  <c r="AE15" i="26"/>
  <c r="Z15" i="26"/>
  <c r="D9" i="26" s="1"/>
  <c r="D45" i="26" s="1"/>
  <c r="Y15" i="26"/>
  <c r="C15" i="26"/>
  <c r="B15" i="26"/>
  <c r="A15" i="26"/>
  <c r="A16" i="26" s="1"/>
  <c r="G15" i="26" s="1"/>
  <c r="G16" i="26" s="1"/>
  <c r="A19" i="26" s="1"/>
  <c r="A20" i="26" s="1"/>
  <c r="G19" i="26" s="1"/>
  <c r="G21" i="28" l="1"/>
  <c r="A24" i="28"/>
  <c r="J12" i="26"/>
  <c r="J48" i="26" s="1"/>
  <c r="P8" i="26"/>
  <c r="P44" i="26" s="1"/>
  <c r="D12" i="26"/>
  <c r="D48" i="26" s="1"/>
  <c r="V11" i="26"/>
  <c r="V47" i="26" s="1"/>
  <c r="V12" i="26"/>
  <c r="V48" i="26" s="1"/>
  <c r="V10" i="26"/>
  <c r="V46" i="26" s="1"/>
  <c r="V8" i="26"/>
  <c r="V44" i="26" s="1"/>
  <c r="V9" i="26"/>
  <c r="V45" i="26" s="1"/>
  <c r="P12" i="26"/>
  <c r="P48" i="26" s="1"/>
  <c r="J11" i="26"/>
  <c r="J47" i="26" s="1"/>
  <c r="J8" i="26"/>
  <c r="J44" i="26" s="1"/>
  <c r="D10" i="26"/>
  <c r="D46" i="26" s="1"/>
  <c r="J9" i="26"/>
  <c r="J45" i="26" s="1"/>
  <c r="J10" i="26"/>
  <c r="J46" i="26" s="1"/>
  <c r="D8" i="26"/>
  <c r="D44" i="26" s="1"/>
  <c r="D11" i="26"/>
  <c r="D47" i="26" s="1"/>
  <c r="P9" i="26"/>
  <c r="P45" i="26" s="1"/>
  <c r="P10" i="26"/>
  <c r="P46" i="26" s="1"/>
  <c r="P11" i="26"/>
  <c r="P47" i="26" s="1"/>
  <c r="G20" i="26"/>
  <c r="A23" i="26" s="1"/>
  <c r="A24" i="26" s="1"/>
  <c r="G23" i="26" s="1"/>
  <c r="L4" i="23"/>
  <c r="J28" i="23"/>
  <c r="J27" i="23"/>
  <c r="V32" i="23" s="1"/>
  <c r="J26" i="23"/>
  <c r="J25" i="23"/>
  <c r="J38" i="23" s="1"/>
  <c r="F28" i="23"/>
  <c r="G38" i="23" s="1"/>
  <c r="F27" i="23"/>
  <c r="S38" i="23" s="1"/>
  <c r="F26" i="23"/>
  <c r="R38" i="23" s="1"/>
  <c r="F25" i="23"/>
  <c r="F38" i="23" s="1"/>
  <c r="B28" i="23"/>
  <c r="O35" i="23" s="1"/>
  <c r="B27" i="23"/>
  <c r="O38" i="23" s="1"/>
  <c r="B26" i="23"/>
  <c r="B25" i="23"/>
  <c r="V38" i="23"/>
  <c r="N38" i="23"/>
  <c r="K38" i="23"/>
  <c r="C38" i="23"/>
  <c r="B38" i="23"/>
  <c r="W35" i="23"/>
  <c r="V35" i="23"/>
  <c r="N35" i="23"/>
  <c r="K35" i="23"/>
  <c r="J35" i="23"/>
  <c r="F35" i="23"/>
  <c r="C35" i="23"/>
  <c r="B35" i="23"/>
  <c r="W32" i="23"/>
  <c r="N32" i="23"/>
  <c r="K32" i="23"/>
  <c r="J32" i="23"/>
  <c r="F32" i="23"/>
  <c r="C32" i="23"/>
  <c r="B32" i="23"/>
  <c r="W21" i="23"/>
  <c r="V21" i="23"/>
  <c r="S21" i="23"/>
  <c r="R21" i="23"/>
  <c r="O21" i="23"/>
  <c r="N21" i="23"/>
  <c r="W15" i="23"/>
  <c r="V15" i="23"/>
  <c r="W18" i="23"/>
  <c r="V18" i="23"/>
  <c r="S18" i="23"/>
  <c r="R18" i="23"/>
  <c r="O18" i="23"/>
  <c r="N18" i="23"/>
  <c r="S15" i="23"/>
  <c r="R15" i="23"/>
  <c r="O15" i="23"/>
  <c r="N15" i="23"/>
  <c r="L4" i="22"/>
  <c r="T12" i="22"/>
  <c r="T11" i="22"/>
  <c r="U24" i="22" s="1"/>
  <c r="T10" i="22"/>
  <c r="T9" i="22"/>
  <c r="T15" i="22" s="1"/>
  <c r="N12" i="22"/>
  <c r="O23" i="22" s="1"/>
  <c r="N11" i="22"/>
  <c r="O24" i="22" s="1"/>
  <c r="N10" i="22"/>
  <c r="O15" i="22" s="1"/>
  <c r="K21" i="23"/>
  <c r="J21" i="23"/>
  <c r="G21" i="23"/>
  <c r="F21" i="23"/>
  <c r="C21" i="23"/>
  <c r="B21" i="23"/>
  <c r="K18" i="23"/>
  <c r="J18" i="23"/>
  <c r="G18" i="23"/>
  <c r="F18" i="23"/>
  <c r="C18" i="23"/>
  <c r="B18" i="23"/>
  <c r="K15" i="23"/>
  <c r="J15" i="23"/>
  <c r="G15" i="23"/>
  <c r="F15" i="23"/>
  <c r="C15" i="23"/>
  <c r="B15" i="23"/>
  <c r="A15" i="23"/>
  <c r="E15" i="23" s="1"/>
  <c r="T24" i="22"/>
  <c r="T23" i="22"/>
  <c r="T20" i="22"/>
  <c r="T19" i="22"/>
  <c r="U23" i="22"/>
  <c r="U15" i="22"/>
  <c r="N9" i="22"/>
  <c r="N23" i="22" s="1"/>
  <c r="I24" i="22"/>
  <c r="H24" i="22"/>
  <c r="C24" i="22"/>
  <c r="B24" i="22"/>
  <c r="I23" i="22"/>
  <c r="H23" i="22"/>
  <c r="C23" i="22"/>
  <c r="B23" i="22"/>
  <c r="I20" i="22"/>
  <c r="H20" i="22"/>
  <c r="C20" i="22"/>
  <c r="B20" i="22"/>
  <c r="I19" i="22"/>
  <c r="H19" i="22"/>
  <c r="C19" i="22"/>
  <c r="B19" i="22"/>
  <c r="I16" i="22"/>
  <c r="H16" i="22"/>
  <c r="C16" i="22"/>
  <c r="B16" i="22"/>
  <c r="I15" i="22"/>
  <c r="H15" i="22"/>
  <c r="C15" i="22"/>
  <c r="B15" i="22"/>
  <c r="A15" i="22"/>
  <c r="A16" i="22" s="1"/>
  <c r="G24" i="28" l="1"/>
  <c r="A25" i="28"/>
  <c r="S47" i="26"/>
  <c r="M47" i="26"/>
  <c r="M48" i="26"/>
  <c r="G47" i="26"/>
  <c r="G48" i="26"/>
  <c r="S44" i="26"/>
  <c r="A48" i="26"/>
  <c r="A47" i="26"/>
  <c r="G46" i="26"/>
  <c r="G44" i="26"/>
  <c r="G45" i="26"/>
  <c r="M44" i="26"/>
  <c r="S46" i="26"/>
  <c r="G24" i="26"/>
  <c r="S48" i="26"/>
  <c r="S45" i="26"/>
  <c r="M46" i="26"/>
  <c r="A46" i="26"/>
  <c r="M45" i="26"/>
  <c r="A45" i="26"/>
  <c r="A44" i="26"/>
  <c r="W38" i="23"/>
  <c r="S32" i="23"/>
  <c r="S35" i="23"/>
  <c r="G35" i="23"/>
  <c r="R32" i="23"/>
  <c r="R35" i="23"/>
  <c r="G32" i="23"/>
  <c r="O32" i="23"/>
  <c r="M15" i="23"/>
  <c r="I15" i="23"/>
  <c r="Q15" i="23"/>
  <c r="G15" i="22"/>
  <c r="T16" i="22"/>
  <c r="G16" i="22"/>
  <c r="G19" i="22" s="1"/>
  <c r="A19" i="22"/>
  <c r="A20" i="22" s="1"/>
  <c r="N15" i="22"/>
  <c r="N16" i="22"/>
  <c r="U16" i="22"/>
  <c r="N19" i="22"/>
  <c r="U19" i="22"/>
  <c r="N20" i="22"/>
  <c r="U20" i="22"/>
  <c r="N24" i="22"/>
  <c r="O16" i="22"/>
  <c r="O19" i="22"/>
  <c r="O20" i="22"/>
  <c r="U37" i="10"/>
  <c r="U36" i="10"/>
  <c r="T37" i="10"/>
  <c r="T36" i="10"/>
  <c r="N37" i="10"/>
  <c r="O36" i="10"/>
  <c r="I37" i="10"/>
  <c r="H37" i="10"/>
  <c r="I36" i="10"/>
  <c r="H36" i="10"/>
  <c r="B37" i="10"/>
  <c r="C36" i="10"/>
  <c r="U19" i="13"/>
  <c r="U18" i="13"/>
  <c r="T19" i="13"/>
  <c r="T18" i="13"/>
  <c r="O19" i="13"/>
  <c r="N19" i="13"/>
  <c r="O18" i="13"/>
  <c r="N18" i="13"/>
  <c r="B35" i="9"/>
  <c r="T38" i="9"/>
  <c r="T37" i="9"/>
  <c r="T36" i="9"/>
  <c r="T35" i="9"/>
  <c r="N38" i="9"/>
  <c r="N37" i="9"/>
  <c r="N36" i="9"/>
  <c r="N35" i="9"/>
  <c r="H38" i="9"/>
  <c r="H37" i="9"/>
  <c r="H36" i="9"/>
  <c r="H35" i="9"/>
  <c r="B38" i="9"/>
  <c r="B37" i="9"/>
  <c r="B36" i="9"/>
  <c r="G25" i="28" l="1"/>
  <c r="A28" i="28"/>
  <c r="G28" i="28" s="1"/>
  <c r="V36" i="26"/>
  <c r="V39" i="26"/>
  <c r="P36" i="26"/>
  <c r="P39" i="26"/>
  <c r="V37" i="26"/>
  <c r="H39" i="26"/>
  <c r="N9" i="26" s="1"/>
  <c r="A27" i="26"/>
  <c r="A28" i="26" s="1"/>
  <c r="G27" i="26" s="1"/>
  <c r="G28" i="26" s="1"/>
  <c r="A31" i="26" s="1"/>
  <c r="A32" i="26" s="1"/>
  <c r="G31" i="26" s="1"/>
  <c r="G32" i="26" s="1"/>
  <c r="M15" i="26" s="1"/>
  <c r="M16" i="26" s="1"/>
  <c r="S15" i="26" s="1"/>
  <c r="S16" i="26" s="1"/>
  <c r="M19" i="26" s="1"/>
  <c r="M20" i="26" s="1"/>
  <c r="S19" i="26" s="1"/>
  <c r="J39" i="26"/>
  <c r="J40" i="26"/>
  <c r="H38" i="26"/>
  <c r="J38" i="26"/>
  <c r="H40" i="26"/>
  <c r="H36" i="26"/>
  <c r="T9" i="26" s="1"/>
  <c r="T45" i="26" s="1"/>
  <c r="H37" i="26"/>
  <c r="T48" i="26" s="1"/>
  <c r="J37" i="26"/>
  <c r="J36" i="26"/>
  <c r="D39" i="26"/>
  <c r="B39" i="26"/>
  <c r="N10" i="26" s="1"/>
  <c r="D40" i="26"/>
  <c r="P40" i="26"/>
  <c r="V40" i="26"/>
  <c r="V38" i="26"/>
  <c r="P37" i="26"/>
  <c r="D38" i="26"/>
  <c r="D37" i="26"/>
  <c r="D36" i="26"/>
  <c r="B38" i="26"/>
  <c r="B36" i="26"/>
  <c r="T10" i="26" s="1"/>
  <c r="T46" i="26" s="1"/>
  <c r="B40" i="26"/>
  <c r="N8" i="26" s="1"/>
  <c r="B37" i="26"/>
  <c r="T8" i="26" s="1"/>
  <c r="P38" i="26"/>
  <c r="A18" i="23"/>
  <c r="E18" i="23" s="1"/>
  <c r="I18" i="23" s="1"/>
  <c r="A21" i="23" s="1"/>
  <c r="E21" i="23" s="1"/>
  <c r="I21" i="23" s="1"/>
  <c r="A32" i="23" s="1"/>
  <c r="U15" i="23"/>
  <c r="M18" i="23" s="1"/>
  <c r="Q18" i="23" s="1"/>
  <c r="U18" i="23" s="1"/>
  <c r="M21" i="23" s="1"/>
  <c r="Q21" i="23" s="1"/>
  <c r="U21" i="23" s="1"/>
  <c r="G20" i="22"/>
  <c r="G23" i="22" s="1"/>
  <c r="A23" i="22"/>
  <c r="A24" i="22" s="1"/>
  <c r="T29" i="8"/>
  <c r="T28" i="8"/>
  <c r="N29" i="8"/>
  <c r="N28" i="8"/>
  <c r="H29" i="8"/>
  <c r="H28" i="8"/>
  <c r="B29" i="8"/>
  <c r="B28" i="8"/>
  <c r="N8" i="5"/>
  <c r="T11" i="5"/>
  <c r="T10" i="5"/>
  <c r="T9" i="5"/>
  <c r="T8" i="5"/>
  <c r="N11" i="5"/>
  <c r="N10" i="5"/>
  <c r="N9" i="5"/>
  <c r="V32" i="20"/>
  <c r="W36" i="20" s="1"/>
  <c r="V31" i="20"/>
  <c r="W44" i="20" s="1"/>
  <c r="V30" i="20"/>
  <c r="V44" i="20" s="1"/>
  <c r="V29" i="20"/>
  <c r="R31" i="20"/>
  <c r="R30" i="20"/>
  <c r="R29" i="20"/>
  <c r="N32" i="20"/>
  <c r="O40" i="20" s="1"/>
  <c r="N31" i="20"/>
  <c r="N30" i="20"/>
  <c r="J32" i="20"/>
  <c r="K43" i="20" s="1"/>
  <c r="J31" i="20"/>
  <c r="J30" i="20"/>
  <c r="J40" i="20" s="1"/>
  <c r="F32" i="20"/>
  <c r="G40" i="20" s="1"/>
  <c r="F31" i="20"/>
  <c r="B32" i="20"/>
  <c r="C43" i="20" s="1"/>
  <c r="L4" i="20"/>
  <c r="M15" i="20"/>
  <c r="M16" i="20" s="1"/>
  <c r="Q15" i="20" s="1"/>
  <c r="Q16" i="20" s="1"/>
  <c r="U15" i="20" s="1"/>
  <c r="U16" i="20" s="1"/>
  <c r="O44" i="20"/>
  <c r="W43" i="20"/>
  <c r="V43" i="20"/>
  <c r="S43" i="20"/>
  <c r="R43" i="20"/>
  <c r="O43" i="20"/>
  <c r="W40" i="20"/>
  <c r="S40" i="20"/>
  <c r="V39" i="20"/>
  <c r="R39" i="20"/>
  <c r="N39" i="20"/>
  <c r="S36" i="20"/>
  <c r="N36" i="20"/>
  <c r="V35" i="20"/>
  <c r="R35" i="20"/>
  <c r="R36" i="20"/>
  <c r="O39" i="20"/>
  <c r="R44" i="20"/>
  <c r="O35" i="20"/>
  <c r="N29" i="20"/>
  <c r="N43" i="20" s="1"/>
  <c r="W24" i="20"/>
  <c r="V24" i="20"/>
  <c r="S24" i="20"/>
  <c r="R24" i="20"/>
  <c r="O24" i="20"/>
  <c r="N24" i="20"/>
  <c r="W23" i="20"/>
  <c r="V23" i="20"/>
  <c r="S23" i="20"/>
  <c r="R23" i="20"/>
  <c r="O23" i="20"/>
  <c r="N23" i="20"/>
  <c r="W20" i="20"/>
  <c r="V20" i="20"/>
  <c r="S20" i="20"/>
  <c r="R20" i="20"/>
  <c r="O20" i="20"/>
  <c r="N20" i="20"/>
  <c r="W19" i="20"/>
  <c r="V19" i="20"/>
  <c r="S19" i="20"/>
  <c r="R19" i="20"/>
  <c r="O19" i="20"/>
  <c r="N19" i="20"/>
  <c r="W16" i="20"/>
  <c r="V16" i="20"/>
  <c r="S16" i="20"/>
  <c r="R16" i="20"/>
  <c r="O16" i="20"/>
  <c r="N16" i="20"/>
  <c r="W15" i="20"/>
  <c r="V15" i="20"/>
  <c r="S15" i="20"/>
  <c r="R15" i="20"/>
  <c r="O15" i="20"/>
  <c r="N15" i="20"/>
  <c r="C44" i="20"/>
  <c r="J43" i="20"/>
  <c r="G43" i="20"/>
  <c r="F43" i="20"/>
  <c r="J39" i="20"/>
  <c r="F39" i="20"/>
  <c r="B39" i="20"/>
  <c r="G36" i="20"/>
  <c r="J35" i="20"/>
  <c r="G35" i="20"/>
  <c r="F35" i="20"/>
  <c r="K39" i="20"/>
  <c r="G44" i="20"/>
  <c r="B31" i="20"/>
  <c r="B36" i="20" s="1"/>
  <c r="F30" i="20"/>
  <c r="F44" i="20" s="1"/>
  <c r="B30" i="20"/>
  <c r="B44" i="20" s="1"/>
  <c r="B29" i="20"/>
  <c r="B43" i="20" s="1"/>
  <c r="K24" i="20"/>
  <c r="J24" i="20"/>
  <c r="G24" i="20"/>
  <c r="F24" i="20"/>
  <c r="C24" i="20"/>
  <c r="B24" i="20"/>
  <c r="K23" i="20"/>
  <c r="J23" i="20"/>
  <c r="G23" i="20"/>
  <c r="F23" i="20"/>
  <c r="C23" i="20"/>
  <c r="B23" i="20"/>
  <c r="K20" i="20"/>
  <c r="J20" i="20"/>
  <c r="G20" i="20"/>
  <c r="F20" i="20"/>
  <c r="C20" i="20"/>
  <c r="B20" i="20"/>
  <c r="K19" i="20"/>
  <c r="J19" i="20"/>
  <c r="G19" i="20"/>
  <c r="F19" i="20"/>
  <c r="C19" i="20"/>
  <c r="B19" i="20"/>
  <c r="K16" i="20"/>
  <c r="J16" i="20"/>
  <c r="G16" i="20"/>
  <c r="F16" i="20"/>
  <c r="C16" i="20"/>
  <c r="B16" i="20"/>
  <c r="K15" i="20"/>
  <c r="J15" i="20"/>
  <c r="G15" i="20"/>
  <c r="F15" i="20"/>
  <c r="C15" i="20"/>
  <c r="B15" i="20"/>
  <c r="A15" i="20"/>
  <c r="A16" i="20" s="1"/>
  <c r="E15" i="20" s="1"/>
  <c r="E16" i="20" s="1"/>
  <c r="I15" i="20" s="1"/>
  <c r="I16" i="20" s="1"/>
  <c r="A19" i="20" s="1"/>
  <c r="B33" i="19"/>
  <c r="B32" i="19"/>
  <c r="B31" i="19"/>
  <c r="M15" i="19"/>
  <c r="M16" i="19" s="1"/>
  <c r="T45" i="19"/>
  <c r="O45" i="19"/>
  <c r="H45" i="19"/>
  <c r="T44" i="19"/>
  <c r="O44" i="19"/>
  <c r="H44" i="19"/>
  <c r="T41" i="19"/>
  <c r="O41" i="19"/>
  <c r="H41" i="19"/>
  <c r="T40" i="19"/>
  <c r="O40" i="19"/>
  <c r="H40" i="19"/>
  <c r="T37" i="19"/>
  <c r="O37" i="19"/>
  <c r="H37" i="19"/>
  <c r="T36" i="19"/>
  <c r="O36" i="19"/>
  <c r="H36" i="19"/>
  <c r="T33" i="19"/>
  <c r="U44" i="19" s="1"/>
  <c r="N33" i="19"/>
  <c r="H33" i="19"/>
  <c r="I44" i="19" s="1"/>
  <c r="C44" i="19"/>
  <c r="T32" i="19"/>
  <c r="U45" i="19" s="1"/>
  <c r="N32" i="19"/>
  <c r="N37" i="19" s="1"/>
  <c r="H32" i="19"/>
  <c r="I45" i="19" s="1"/>
  <c r="C45" i="19"/>
  <c r="T31" i="19"/>
  <c r="U36" i="19" s="1"/>
  <c r="N31" i="19"/>
  <c r="N45" i="19" s="1"/>
  <c r="H31" i="19"/>
  <c r="I36" i="19" s="1"/>
  <c r="C36" i="19"/>
  <c r="T30" i="19"/>
  <c r="N30" i="19"/>
  <c r="N44" i="19" s="1"/>
  <c r="H30" i="19"/>
  <c r="B30" i="19"/>
  <c r="B44" i="19" s="1"/>
  <c r="U24" i="19"/>
  <c r="T24" i="19"/>
  <c r="O24" i="19"/>
  <c r="N24" i="19"/>
  <c r="I24" i="19"/>
  <c r="H24" i="19"/>
  <c r="C24" i="19"/>
  <c r="B24" i="19"/>
  <c r="U23" i="19"/>
  <c r="T23" i="19"/>
  <c r="O23" i="19"/>
  <c r="N23" i="19"/>
  <c r="I23" i="19"/>
  <c r="H23" i="19"/>
  <c r="C23" i="19"/>
  <c r="B23" i="19"/>
  <c r="U20" i="19"/>
  <c r="T20" i="19"/>
  <c r="O20" i="19"/>
  <c r="N20" i="19"/>
  <c r="I20" i="19"/>
  <c r="H20" i="19"/>
  <c r="C20" i="19"/>
  <c r="B20" i="19"/>
  <c r="U19" i="19"/>
  <c r="T19" i="19"/>
  <c r="O19" i="19"/>
  <c r="N19" i="19"/>
  <c r="I19" i="19"/>
  <c r="H19" i="19"/>
  <c r="C19" i="19"/>
  <c r="B19" i="19"/>
  <c r="U16" i="19"/>
  <c r="T16" i="19"/>
  <c r="O16" i="19"/>
  <c r="N16" i="19"/>
  <c r="I16" i="19"/>
  <c r="H16" i="19"/>
  <c r="C16" i="19"/>
  <c r="B16" i="19"/>
  <c r="U15" i="19"/>
  <c r="T15" i="19"/>
  <c r="O15" i="19"/>
  <c r="N15" i="19"/>
  <c r="I15" i="19"/>
  <c r="H15" i="19"/>
  <c r="C15" i="19"/>
  <c r="B15" i="19"/>
  <c r="A15" i="19"/>
  <c r="A16" i="19" s="1"/>
  <c r="G15" i="19" s="1"/>
  <c r="G16" i="19" s="1"/>
  <c r="L4" i="19"/>
  <c r="A29" i="28" l="1"/>
  <c r="A32" i="28" s="1"/>
  <c r="G32" i="28" s="1"/>
  <c r="G29" i="28"/>
  <c r="N48" i="26"/>
  <c r="O28" i="26"/>
  <c r="O19" i="26"/>
  <c r="O32" i="26"/>
  <c r="O24" i="26"/>
  <c r="U15" i="26"/>
  <c r="T31" i="26"/>
  <c r="T24" i="26"/>
  <c r="T20" i="26"/>
  <c r="T37" i="26"/>
  <c r="U32" i="26"/>
  <c r="U19" i="26"/>
  <c r="U28" i="26"/>
  <c r="U24" i="26"/>
  <c r="T40" i="26"/>
  <c r="N45" i="26"/>
  <c r="N37" i="26" s="1"/>
  <c r="O15" i="26"/>
  <c r="N24" i="26"/>
  <c r="N20" i="26"/>
  <c r="N31" i="26"/>
  <c r="O23" i="26"/>
  <c r="T47" i="26"/>
  <c r="T39" i="26" s="1"/>
  <c r="T27" i="26"/>
  <c r="T23" i="26"/>
  <c r="T19" i="26"/>
  <c r="T44" i="26"/>
  <c r="T36" i="26" s="1"/>
  <c r="T15" i="26"/>
  <c r="N27" i="26"/>
  <c r="N44" i="26"/>
  <c r="N36" i="26" s="1"/>
  <c r="N19" i="26"/>
  <c r="N15" i="26"/>
  <c r="N23" i="26"/>
  <c r="N46" i="26"/>
  <c r="N38" i="26" s="1"/>
  <c r="O20" i="26"/>
  <c r="N32" i="26"/>
  <c r="N16" i="26"/>
  <c r="O27" i="26"/>
  <c r="U20" i="26"/>
  <c r="T38" i="26"/>
  <c r="T32" i="26"/>
  <c r="T16" i="26"/>
  <c r="U27" i="26"/>
  <c r="S20" i="26"/>
  <c r="M23" i="26" s="1"/>
  <c r="M24" i="26" s="1"/>
  <c r="S23" i="26" s="1"/>
  <c r="S24" i="26"/>
  <c r="M27" i="26" s="1"/>
  <c r="M28" i="26" s="1"/>
  <c r="S27" i="26" s="1"/>
  <c r="S28" i="26" s="1"/>
  <c r="M31" i="26" s="1"/>
  <c r="M32" i="26" s="1"/>
  <c r="S31" i="26" s="1"/>
  <c r="S32" i="26" s="1"/>
  <c r="E5" i="26" s="1"/>
  <c r="M32" i="23"/>
  <c r="E32" i="23"/>
  <c r="G24" i="22"/>
  <c r="M15" i="22" s="1"/>
  <c r="K36" i="20"/>
  <c r="K40" i="20"/>
  <c r="V40" i="20"/>
  <c r="N40" i="20"/>
  <c r="N44" i="20"/>
  <c r="A20" i="20"/>
  <c r="E19" i="20" s="1"/>
  <c r="E20" i="20" s="1"/>
  <c r="I19" i="20" s="1"/>
  <c r="I20" i="20" s="1"/>
  <c r="A23" i="20" s="1"/>
  <c r="A24" i="20" s="1"/>
  <c r="E23" i="20" s="1"/>
  <c r="E24" i="20" s="1"/>
  <c r="I23" i="20" s="1"/>
  <c r="I24" i="20" s="1"/>
  <c r="A35" i="20" s="1"/>
  <c r="M19" i="20"/>
  <c r="M20" i="20"/>
  <c r="Q19" i="20" s="1"/>
  <c r="Q20" i="20" s="1"/>
  <c r="U19" i="20" s="1"/>
  <c r="U20" i="20" s="1"/>
  <c r="M23" i="20" s="1"/>
  <c r="M24" i="20" s="1"/>
  <c r="Q23" i="20" s="1"/>
  <c r="Q24" i="20" s="1"/>
  <c r="U23" i="20" s="1"/>
  <c r="U24" i="20" s="1"/>
  <c r="S44" i="20"/>
  <c r="S39" i="20"/>
  <c r="W39" i="20"/>
  <c r="O36" i="20"/>
  <c r="R40" i="20"/>
  <c r="W35" i="20"/>
  <c r="V36" i="20"/>
  <c r="N35" i="20"/>
  <c r="S35" i="20"/>
  <c r="B40" i="20"/>
  <c r="F40" i="20"/>
  <c r="J36" i="20"/>
  <c r="G39" i="20"/>
  <c r="K44" i="20"/>
  <c r="C36" i="20"/>
  <c r="K35" i="20"/>
  <c r="C39" i="20"/>
  <c r="J44" i="20"/>
  <c r="B35" i="20"/>
  <c r="F36" i="20"/>
  <c r="C40" i="20"/>
  <c r="C35" i="20"/>
  <c r="S15" i="19"/>
  <c r="S16" i="19" s="1"/>
  <c r="B36" i="19"/>
  <c r="B37" i="19"/>
  <c r="I37" i="19"/>
  <c r="B40" i="19"/>
  <c r="I40" i="19"/>
  <c r="B41" i="19"/>
  <c r="I41" i="19"/>
  <c r="B45" i="19"/>
  <c r="C37" i="19"/>
  <c r="C40" i="19"/>
  <c r="C41" i="19"/>
  <c r="N36" i="19"/>
  <c r="U37" i="19"/>
  <c r="N40" i="19"/>
  <c r="U40" i="19"/>
  <c r="N41" i="19"/>
  <c r="U41" i="19"/>
  <c r="T13" i="18"/>
  <c r="T12" i="18"/>
  <c r="T11" i="18"/>
  <c r="T10" i="18"/>
  <c r="N13" i="18"/>
  <c r="N12" i="18"/>
  <c r="N11" i="18"/>
  <c r="N10" i="18"/>
  <c r="I25" i="18"/>
  <c r="H25" i="18"/>
  <c r="C25" i="18"/>
  <c r="B25" i="18"/>
  <c r="I24" i="18"/>
  <c r="H24" i="18"/>
  <c r="C24" i="18"/>
  <c r="B24" i="18"/>
  <c r="I21" i="18"/>
  <c r="H21" i="18"/>
  <c r="C21" i="18"/>
  <c r="B21" i="18"/>
  <c r="I20" i="18"/>
  <c r="H20" i="18"/>
  <c r="C20" i="18"/>
  <c r="B20" i="18"/>
  <c r="I17" i="18"/>
  <c r="H17" i="18"/>
  <c r="C17" i="18"/>
  <c r="B17" i="18"/>
  <c r="I16" i="18"/>
  <c r="H16" i="18"/>
  <c r="C16" i="18"/>
  <c r="B16" i="18"/>
  <c r="A16" i="18"/>
  <c r="A17" i="18" s="1"/>
  <c r="G16" i="18" s="1"/>
  <c r="G17" i="18" s="1"/>
  <c r="A20" i="18" s="1"/>
  <c r="A21" i="18" s="1"/>
  <c r="G20" i="18" s="1"/>
  <c r="G21" i="18" s="1"/>
  <c r="A24" i="18" s="1"/>
  <c r="A25" i="18" s="1"/>
  <c r="G24" i="18" s="1"/>
  <c r="G25" i="18" s="1"/>
  <c r="M16" i="18" s="1"/>
  <c r="M17" i="18" s="1"/>
  <c r="S16" i="18" s="1"/>
  <c r="S17" i="18" s="1"/>
  <c r="M20" i="18" s="1"/>
  <c r="M21" i="18" s="1"/>
  <c r="S20" i="18" s="1"/>
  <c r="S21" i="18" s="1"/>
  <c r="M24" i="18" s="1"/>
  <c r="M25" i="18" s="1"/>
  <c r="S24" i="18" s="1"/>
  <c r="S25" i="18" s="1"/>
  <c r="E6" i="18" s="1"/>
  <c r="L5" i="18"/>
  <c r="D4" i="14"/>
  <c r="J28" i="14"/>
  <c r="J29" i="14"/>
  <c r="J34" i="14" s="1"/>
  <c r="F29" i="14"/>
  <c r="F28" i="14"/>
  <c r="B29" i="14"/>
  <c r="B28" i="14"/>
  <c r="B30" i="14"/>
  <c r="B27" i="14"/>
  <c r="K42" i="14"/>
  <c r="J42" i="14"/>
  <c r="G42" i="14"/>
  <c r="F42" i="14"/>
  <c r="C42" i="14"/>
  <c r="B42" i="14"/>
  <c r="K41" i="14"/>
  <c r="J41" i="14"/>
  <c r="G41" i="14"/>
  <c r="F41" i="14"/>
  <c r="C41" i="14"/>
  <c r="B41" i="14"/>
  <c r="K38" i="14"/>
  <c r="J38" i="14"/>
  <c r="G38" i="14"/>
  <c r="F38" i="14"/>
  <c r="C38" i="14"/>
  <c r="B38" i="14"/>
  <c r="J37" i="14"/>
  <c r="G37" i="14"/>
  <c r="F37" i="14"/>
  <c r="C37" i="14"/>
  <c r="B37" i="14"/>
  <c r="K34" i="14"/>
  <c r="G34" i="14"/>
  <c r="F34" i="14"/>
  <c r="C34" i="14"/>
  <c r="B34" i="14"/>
  <c r="K33" i="14"/>
  <c r="J33" i="14"/>
  <c r="G33" i="14"/>
  <c r="F33" i="14"/>
  <c r="C33" i="14"/>
  <c r="B33" i="14"/>
  <c r="K23" i="14"/>
  <c r="J23" i="14"/>
  <c r="G23" i="14"/>
  <c r="F23" i="14"/>
  <c r="C23" i="14"/>
  <c r="B23" i="14"/>
  <c r="K22" i="14"/>
  <c r="J22" i="14"/>
  <c r="G22" i="14"/>
  <c r="F22" i="14"/>
  <c r="C22" i="14"/>
  <c r="B22" i="14"/>
  <c r="K19" i="14"/>
  <c r="J19" i="14"/>
  <c r="G19" i="14"/>
  <c r="F19" i="14"/>
  <c r="C19" i="14"/>
  <c r="B19" i="14"/>
  <c r="K18" i="14"/>
  <c r="J18" i="14"/>
  <c r="G18" i="14"/>
  <c r="F18" i="14"/>
  <c r="C18" i="14"/>
  <c r="B18" i="14"/>
  <c r="K15" i="14"/>
  <c r="J15" i="14"/>
  <c r="G15" i="14"/>
  <c r="F15" i="14"/>
  <c r="C15" i="14"/>
  <c r="B15" i="14"/>
  <c r="K14" i="14"/>
  <c r="J14" i="14"/>
  <c r="G14" i="14"/>
  <c r="F14" i="14"/>
  <c r="C14" i="14"/>
  <c r="B14" i="14"/>
  <c r="A14" i="14"/>
  <c r="A15" i="14" s="1"/>
  <c r="E14" i="14" s="1"/>
  <c r="E15" i="14" s="1"/>
  <c r="I14" i="14" s="1"/>
  <c r="I15" i="14" s="1"/>
  <c r="A18" i="14" s="1"/>
  <c r="A19" i="14" s="1"/>
  <c r="E18" i="14" s="1"/>
  <c r="E19" i="14" s="1"/>
  <c r="I18" i="14" s="1"/>
  <c r="I19" i="14" s="1"/>
  <c r="A22" i="14" s="1"/>
  <c r="A23" i="14" s="1"/>
  <c r="E22" i="14" s="1"/>
  <c r="E23" i="14" s="1"/>
  <c r="I22" i="14" s="1"/>
  <c r="I23" i="14" s="1"/>
  <c r="A33" i="14" s="1"/>
  <c r="A34" i="14" s="1"/>
  <c r="E33" i="14" s="1"/>
  <c r="E34" i="14" s="1"/>
  <c r="I33" i="14" s="1"/>
  <c r="I34" i="14" s="1"/>
  <c r="A37" i="14" s="1"/>
  <c r="A38" i="14" s="1"/>
  <c r="E37" i="14" s="1"/>
  <c r="E38" i="14" s="1"/>
  <c r="I37" i="14" s="1"/>
  <c r="I38" i="14" s="1"/>
  <c r="A41" i="14" s="1"/>
  <c r="A42" i="14" s="1"/>
  <c r="E41" i="14" s="1"/>
  <c r="E42" i="14" s="1"/>
  <c r="I41" i="14" s="1"/>
  <c r="I42" i="14" s="1"/>
  <c r="C5" i="14" s="1"/>
  <c r="L4" i="13"/>
  <c r="H51" i="13"/>
  <c r="G51" i="13"/>
  <c r="B51" i="13"/>
  <c r="A51" i="13"/>
  <c r="H50" i="13"/>
  <c r="G50" i="13"/>
  <c r="B50" i="13"/>
  <c r="A50" i="13"/>
  <c r="H47" i="13"/>
  <c r="G47" i="13"/>
  <c r="B47" i="13"/>
  <c r="A47" i="13"/>
  <c r="H46" i="13"/>
  <c r="G46" i="13"/>
  <c r="B46" i="13"/>
  <c r="A46" i="13"/>
  <c r="H43" i="13"/>
  <c r="G43" i="13"/>
  <c r="B43" i="13"/>
  <c r="A43" i="13"/>
  <c r="H42" i="13"/>
  <c r="G42" i="13"/>
  <c r="B42" i="13"/>
  <c r="A42" i="13"/>
  <c r="I40" i="13"/>
  <c r="J12" i="13" s="1"/>
  <c r="J40" i="13" s="1"/>
  <c r="H40" i="13"/>
  <c r="C40" i="13"/>
  <c r="B40" i="13"/>
  <c r="I39" i="13"/>
  <c r="H39" i="13"/>
  <c r="C39" i="13"/>
  <c r="B39" i="13"/>
  <c r="I38" i="13"/>
  <c r="H38" i="13"/>
  <c r="C38" i="13"/>
  <c r="B38" i="13"/>
  <c r="I37" i="13"/>
  <c r="H37" i="13"/>
  <c r="C37" i="13"/>
  <c r="B37" i="13"/>
  <c r="I24" i="13"/>
  <c r="H24" i="13"/>
  <c r="C24" i="13"/>
  <c r="B24" i="13"/>
  <c r="I23" i="13"/>
  <c r="H23" i="13"/>
  <c r="C23" i="13"/>
  <c r="B23" i="13"/>
  <c r="I20" i="13"/>
  <c r="H20" i="13"/>
  <c r="C20" i="13"/>
  <c r="B20" i="13"/>
  <c r="I19" i="13"/>
  <c r="H19" i="13"/>
  <c r="C19" i="13"/>
  <c r="B19" i="13"/>
  <c r="I16" i="13"/>
  <c r="H16" i="13"/>
  <c r="C16" i="13"/>
  <c r="B16" i="13"/>
  <c r="I15" i="13"/>
  <c r="H15" i="13"/>
  <c r="C15" i="13"/>
  <c r="B15" i="13"/>
  <c r="A15" i="13"/>
  <c r="G15" i="13" s="1"/>
  <c r="G16" i="13" s="1"/>
  <c r="H41" i="10"/>
  <c r="I41" i="10"/>
  <c r="I40" i="10"/>
  <c r="C40" i="10"/>
  <c r="H40" i="10"/>
  <c r="T41" i="10"/>
  <c r="U47" i="10" s="1"/>
  <c r="B51" i="10" s="1"/>
  <c r="T40" i="10"/>
  <c r="T47" i="10" s="1"/>
  <c r="B50" i="10" s="1"/>
  <c r="U41" i="10"/>
  <c r="O47" i="10" s="1"/>
  <c r="B53" i="10" s="1"/>
  <c r="U40" i="10"/>
  <c r="N47" i="10" s="1"/>
  <c r="B52" i="10" s="1"/>
  <c r="T73" i="10"/>
  <c r="S73" i="10"/>
  <c r="N73" i="10"/>
  <c r="M73" i="10"/>
  <c r="H73" i="10"/>
  <c r="G73" i="10"/>
  <c r="B73" i="10"/>
  <c r="A73" i="10"/>
  <c r="T72" i="10"/>
  <c r="S72" i="10"/>
  <c r="N72" i="10"/>
  <c r="M72" i="10"/>
  <c r="H72" i="10"/>
  <c r="G72" i="10"/>
  <c r="B72" i="10"/>
  <c r="A72" i="10"/>
  <c r="T69" i="10"/>
  <c r="S69" i="10"/>
  <c r="N69" i="10"/>
  <c r="M69" i="10"/>
  <c r="H69" i="10"/>
  <c r="G69" i="10"/>
  <c r="B69" i="10"/>
  <c r="A69" i="10"/>
  <c r="T68" i="10"/>
  <c r="S68" i="10"/>
  <c r="N68" i="10"/>
  <c r="M68" i="10"/>
  <c r="H68" i="10"/>
  <c r="G68" i="10"/>
  <c r="B68" i="10"/>
  <c r="A68" i="10"/>
  <c r="T65" i="10"/>
  <c r="S65" i="10"/>
  <c r="N65" i="10"/>
  <c r="M65" i="10"/>
  <c r="P10" i="10" s="1"/>
  <c r="P61" i="10" s="1"/>
  <c r="H65" i="10"/>
  <c r="J11" i="10" s="1"/>
  <c r="J62" i="10" s="1"/>
  <c r="G65" i="10"/>
  <c r="B65" i="10"/>
  <c r="A65" i="10"/>
  <c r="T64" i="10"/>
  <c r="S64" i="10"/>
  <c r="N64" i="10"/>
  <c r="M64" i="10"/>
  <c r="H64" i="10"/>
  <c r="G64" i="10"/>
  <c r="B64" i="10"/>
  <c r="A64" i="10"/>
  <c r="U62" i="10"/>
  <c r="T62" i="10"/>
  <c r="O62" i="10"/>
  <c r="N62" i="10"/>
  <c r="I62" i="10"/>
  <c r="H62" i="10"/>
  <c r="C62" i="10"/>
  <c r="B62" i="10"/>
  <c r="U61" i="10"/>
  <c r="T61" i="10"/>
  <c r="O61" i="10"/>
  <c r="N61" i="10"/>
  <c r="I61" i="10"/>
  <c r="H61" i="10"/>
  <c r="C61" i="10"/>
  <c r="B61" i="10"/>
  <c r="U60" i="10"/>
  <c r="T60" i="10"/>
  <c r="O60" i="10"/>
  <c r="N60" i="10"/>
  <c r="I60" i="10"/>
  <c r="H60" i="10"/>
  <c r="C60" i="10"/>
  <c r="B60" i="10"/>
  <c r="U59" i="10"/>
  <c r="T59" i="10"/>
  <c r="O59" i="10"/>
  <c r="N59" i="10"/>
  <c r="I59" i="10"/>
  <c r="H59" i="10"/>
  <c r="C59" i="10"/>
  <c r="B59" i="10"/>
  <c r="U23" i="10"/>
  <c r="T23" i="10"/>
  <c r="O23" i="10"/>
  <c r="N23" i="10"/>
  <c r="I23" i="10"/>
  <c r="H23" i="10"/>
  <c r="C23" i="10"/>
  <c r="B23" i="10"/>
  <c r="U22" i="10"/>
  <c r="T22" i="10"/>
  <c r="O22" i="10"/>
  <c r="N22" i="10"/>
  <c r="I22" i="10"/>
  <c r="H22" i="10"/>
  <c r="C22" i="10"/>
  <c r="B22" i="10"/>
  <c r="U19" i="10"/>
  <c r="T19" i="10"/>
  <c r="O19" i="10"/>
  <c r="N19" i="10"/>
  <c r="I19" i="10"/>
  <c r="H19" i="10"/>
  <c r="C19" i="10"/>
  <c r="B19" i="10"/>
  <c r="U18" i="10"/>
  <c r="T18" i="10"/>
  <c r="O18" i="10"/>
  <c r="N18" i="10"/>
  <c r="I18" i="10"/>
  <c r="H18" i="10"/>
  <c r="C18" i="10"/>
  <c r="B18" i="10"/>
  <c r="U15" i="10"/>
  <c r="T15" i="10"/>
  <c r="O15" i="10"/>
  <c r="N15" i="10"/>
  <c r="I15" i="10"/>
  <c r="H15" i="10"/>
  <c r="C15" i="10"/>
  <c r="B15" i="10"/>
  <c r="U14" i="10"/>
  <c r="T14" i="10"/>
  <c r="O14" i="10"/>
  <c r="N14" i="10"/>
  <c r="I14" i="10"/>
  <c r="H14" i="10"/>
  <c r="C14" i="10"/>
  <c r="B14" i="10"/>
  <c r="A14" i="10"/>
  <c r="A15" i="10" s="1"/>
  <c r="G14" i="10" s="1"/>
  <c r="G15" i="10" s="1"/>
  <c r="M14" i="10" s="1"/>
  <c r="M15" i="10" s="1"/>
  <c r="S14" i="10" s="1"/>
  <c r="S15" i="10" s="1"/>
  <c r="A18" i="10" s="1"/>
  <c r="A19" i="10" s="1"/>
  <c r="G18" i="10" s="1"/>
  <c r="G19" i="10" s="1"/>
  <c r="M18" i="10" s="1"/>
  <c r="M19" i="10" s="1"/>
  <c r="S18" i="10" s="1"/>
  <c r="S19" i="10" s="1"/>
  <c r="A22" i="10" s="1"/>
  <c r="A23" i="10" s="1"/>
  <c r="G22" i="10" s="1"/>
  <c r="G23" i="10" s="1"/>
  <c r="M22" i="10" s="1"/>
  <c r="M23" i="10" s="1"/>
  <c r="S22" i="10" s="1"/>
  <c r="S23" i="10" s="1"/>
  <c r="A36" i="10" s="1"/>
  <c r="L4" i="10"/>
  <c r="A33" i="28" l="1"/>
  <c r="G33" i="28" s="1"/>
  <c r="M16" i="28" s="1"/>
  <c r="S16" i="28" s="1"/>
  <c r="S17" i="28" s="1"/>
  <c r="A19" i="19"/>
  <c r="A20" i="19" s="1"/>
  <c r="G19" i="19" s="1"/>
  <c r="G20" i="19" s="1"/>
  <c r="M19" i="19"/>
  <c r="A36" i="20"/>
  <c r="E35" i="20" s="1"/>
  <c r="E36" i="20" s="1"/>
  <c r="I35" i="20" s="1"/>
  <c r="I36" i="20" s="1"/>
  <c r="A39" i="20" s="1"/>
  <c r="A40" i="20" s="1"/>
  <c r="E39" i="20" s="1"/>
  <c r="E40" i="20" s="1"/>
  <c r="I39" i="20" s="1"/>
  <c r="I40" i="20" s="1"/>
  <c r="A43" i="20" s="1"/>
  <c r="A44" i="20" s="1"/>
  <c r="E43" i="20" s="1"/>
  <c r="E44" i="20" s="1"/>
  <c r="I43" i="20" s="1"/>
  <c r="I44" i="20" s="1"/>
  <c r="F5" i="20" s="1"/>
  <c r="M35" i="20"/>
  <c r="M36" i="20" s="1"/>
  <c r="Q35" i="20" s="1"/>
  <c r="Q36" i="20" s="1"/>
  <c r="U35" i="20" s="1"/>
  <c r="U36" i="20" s="1"/>
  <c r="M39" i="20" s="1"/>
  <c r="M40" i="20" s="1"/>
  <c r="Q39" i="20" s="1"/>
  <c r="Q40" i="20" s="1"/>
  <c r="U39" i="20" s="1"/>
  <c r="U40" i="20" s="1"/>
  <c r="M43" i="20" s="1"/>
  <c r="M44" i="20" s="1"/>
  <c r="Q43" i="20" s="1"/>
  <c r="Q44" i="20" s="1"/>
  <c r="U43" i="20" s="1"/>
  <c r="U44" i="20" s="1"/>
  <c r="N40" i="26"/>
  <c r="U23" i="26"/>
  <c r="U16" i="26"/>
  <c r="U31" i="26"/>
  <c r="T28" i="26"/>
  <c r="N47" i="26"/>
  <c r="N39" i="26" s="1"/>
  <c r="O16" i="26"/>
  <c r="N28" i="26"/>
  <c r="O31" i="26"/>
  <c r="I32" i="23"/>
  <c r="Q32" i="23"/>
  <c r="S15" i="22"/>
  <c r="S16" i="22" s="1"/>
  <c r="S19" i="22" s="1"/>
  <c r="S20" i="22" s="1"/>
  <c r="S23" i="22" s="1"/>
  <c r="S24" i="22" s="1"/>
  <c r="M16" i="22"/>
  <c r="M19" i="22" s="1"/>
  <c r="M20" i="22" s="1"/>
  <c r="M23" i="22" s="1"/>
  <c r="M24" i="22" s="1"/>
  <c r="K37" i="14"/>
  <c r="J9" i="13"/>
  <c r="J37" i="13" s="1"/>
  <c r="J11" i="13"/>
  <c r="J39" i="13" s="1"/>
  <c r="J10" i="13"/>
  <c r="J38" i="13" s="1"/>
  <c r="D9" i="13"/>
  <c r="D37" i="13" s="1"/>
  <c r="D12" i="13"/>
  <c r="D40" i="13" s="1"/>
  <c r="D11" i="13"/>
  <c r="D39" i="13" s="1"/>
  <c r="D10" i="13"/>
  <c r="D38" i="13" s="1"/>
  <c r="A19" i="13"/>
  <c r="A20" i="13" s="1"/>
  <c r="G19" i="13" s="1"/>
  <c r="G20" i="13" s="1"/>
  <c r="P8" i="10"/>
  <c r="P59" i="10" s="1"/>
  <c r="J8" i="10"/>
  <c r="J59" i="10" s="1"/>
  <c r="V8" i="10"/>
  <c r="V59" i="10" s="1"/>
  <c r="S60" i="10" s="1"/>
  <c r="J10" i="10"/>
  <c r="J61" i="10" s="1"/>
  <c r="G61" i="10" s="1"/>
  <c r="V10" i="10"/>
  <c r="V61" i="10" s="1"/>
  <c r="V9" i="10"/>
  <c r="V60" i="10" s="1"/>
  <c r="J9" i="10"/>
  <c r="J60" i="10" s="1"/>
  <c r="G60" i="10" s="1"/>
  <c r="D9" i="10"/>
  <c r="D60" i="10" s="1"/>
  <c r="D8" i="10"/>
  <c r="D59" i="10" s="1"/>
  <c r="A37" i="10"/>
  <c r="G36" i="10" s="1"/>
  <c r="G37" i="10" s="1"/>
  <c r="M36" i="10" s="1"/>
  <c r="M37" i="10" s="1"/>
  <c r="S36" i="10" s="1"/>
  <c r="S37" i="10" s="1"/>
  <c r="A40" i="10" s="1"/>
  <c r="A41" i="10" s="1"/>
  <c r="G40" i="10" s="1"/>
  <c r="G41" i="10" s="1"/>
  <c r="M40" i="10" s="1"/>
  <c r="M41" i="10" s="1"/>
  <c r="S40" i="10" s="1"/>
  <c r="S41" i="10" s="1"/>
  <c r="A44" i="10" s="1"/>
  <c r="G44" i="10" s="1"/>
  <c r="M44" i="10" s="1"/>
  <c r="S44" i="10" s="1"/>
  <c r="A47" i="10" s="1"/>
  <c r="G47" i="10" s="1"/>
  <c r="M47" i="10" s="1"/>
  <c r="S47" i="10" s="1"/>
  <c r="E5" i="10" s="1"/>
  <c r="V11" i="10"/>
  <c r="V62" i="10" s="1"/>
  <c r="S59" i="10" s="1"/>
  <c r="D11" i="10"/>
  <c r="D62" i="10" s="1"/>
  <c r="P11" i="10"/>
  <c r="P62" i="10" s="1"/>
  <c r="D10" i="10"/>
  <c r="D61" i="10" s="1"/>
  <c r="S62" i="10"/>
  <c r="P9" i="10"/>
  <c r="P60" i="10" s="1"/>
  <c r="M59" i="10" s="1"/>
  <c r="U72" i="9"/>
  <c r="U71" i="9"/>
  <c r="U70" i="9"/>
  <c r="U69" i="9"/>
  <c r="O72" i="9"/>
  <c r="O71" i="9"/>
  <c r="O70" i="9"/>
  <c r="O69" i="9"/>
  <c r="I72" i="9"/>
  <c r="I71" i="9"/>
  <c r="I70" i="9"/>
  <c r="I69" i="9"/>
  <c r="C72" i="9"/>
  <c r="C71" i="9"/>
  <c r="C70" i="9"/>
  <c r="C69" i="9"/>
  <c r="T109" i="9"/>
  <c r="S109" i="9"/>
  <c r="N109" i="9"/>
  <c r="M109" i="9"/>
  <c r="H109" i="9"/>
  <c r="G109" i="9"/>
  <c r="B109" i="9"/>
  <c r="A109" i="9"/>
  <c r="T108" i="9"/>
  <c r="S108" i="9"/>
  <c r="N108" i="9"/>
  <c r="M108" i="9"/>
  <c r="H108" i="9"/>
  <c r="G108" i="9"/>
  <c r="B108" i="9"/>
  <c r="A108" i="9"/>
  <c r="T105" i="9"/>
  <c r="S105" i="9"/>
  <c r="N105" i="9"/>
  <c r="M105" i="9"/>
  <c r="H105" i="9"/>
  <c r="G105" i="9"/>
  <c r="B105" i="9"/>
  <c r="A105" i="9"/>
  <c r="T104" i="9"/>
  <c r="S104" i="9"/>
  <c r="N104" i="9"/>
  <c r="M104" i="9"/>
  <c r="H104" i="9"/>
  <c r="G104" i="9"/>
  <c r="B104" i="9"/>
  <c r="A104" i="9"/>
  <c r="T101" i="9"/>
  <c r="S101" i="9"/>
  <c r="N101" i="9"/>
  <c r="M101" i="9"/>
  <c r="H101" i="9"/>
  <c r="G101" i="9"/>
  <c r="B101" i="9"/>
  <c r="A101" i="9"/>
  <c r="T100" i="9"/>
  <c r="S100" i="9"/>
  <c r="N100" i="9"/>
  <c r="M100" i="9"/>
  <c r="H100" i="9"/>
  <c r="G100" i="9"/>
  <c r="B100" i="9"/>
  <c r="A100" i="9"/>
  <c r="V37" i="9"/>
  <c r="V71" i="9" s="1"/>
  <c r="V35" i="9"/>
  <c r="V69" i="9" s="1"/>
  <c r="L4" i="9"/>
  <c r="T83" i="9"/>
  <c r="S83" i="9"/>
  <c r="T82" i="9"/>
  <c r="S82" i="9"/>
  <c r="T79" i="9"/>
  <c r="S79" i="9"/>
  <c r="T78" i="9"/>
  <c r="S78" i="9"/>
  <c r="T75" i="9"/>
  <c r="S75" i="9"/>
  <c r="T74" i="9"/>
  <c r="S74" i="9"/>
  <c r="U66" i="9"/>
  <c r="T66" i="9"/>
  <c r="U65" i="9"/>
  <c r="T65" i="9"/>
  <c r="U64" i="9"/>
  <c r="T64" i="9"/>
  <c r="U63" i="9"/>
  <c r="T63" i="9"/>
  <c r="U23" i="9"/>
  <c r="T23" i="9"/>
  <c r="U22" i="9"/>
  <c r="T22" i="9"/>
  <c r="U19" i="9"/>
  <c r="T19" i="9"/>
  <c r="U18" i="9"/>
  <c r="T18" i="9"/>
  <c r="U15" i="9"/>
  <c r="T15" i="9"/>
  <c r="U14" i="9"/>
  <c r="T14" i="9"/>
  <c r="N83" i="9"/>
  <c r="M83" i="9"/>
  <c r="H83" i="9"/>
  <c r="G83" i="9"/>
  <c r="B83" i="9"/>
  <c r="A83" i="9"/>
  <c r="N82" i="9"/>
  <c r="M82" i="9"/>
  <c r="H82" i="9"/>
  <c r="G82" i="9"/>
  <c r="B82" i="9"/>
  <c r="A82" i="9"/>
  <c r="N79" i="9"/>
  <c r="M79" i="9"/>
  <c r="H79" i="9"/>
  <c r="G79" i="9"/>
  <c r="B79" i="9"/>
  <c r="A79" i="9"/>
  <c r="N78" i="9"/>
  <c r="M78" i="9"/>
  <c r="H78" i="9"/>
  <c r="G78" i="9"/>
  <c r="B78" i="9"/>
  <c r="A78" i="9"/>
  <c r="N75" i="9"/>
  <c r="M75" i="9"/>
  <c r="H75" i="9"/>
  <c r="G75" i="9"/>
  <c r="B75" i="9"/>
  <c r="A75" i="9"/>
  <c r="N74" i="9"/>
  <c r="M74" i="9"/>
  <c r="H74" i="9"/>
  <c r="G74" i="9"/>
  <c r="B74" i="9"/>
  <c r="A74" i="9"/>
  <c r="O66" i="9"/>
  <c r="N66" i="9"/>
  <c r="I66" i="9"/>
  <c r="H66" i="9"/>
  <c r="C66" i="9"/>
  <c r="B66" i="9"/>
  <c r="O65" i="9"/>
  <c r="N65" i="9"/>
  <c r="I65" i="9"/>
  <c r="H65" i="9"/>
  <c r="C65" i="9"/>
  <c r="B65" i="9"/>
  <c r="O64" i="9"/>
  <c r="N64" i="9"/>
  <c r="I64" i="9"/>
  <c r="H64" i="9"/>
  <c r="C64" i="9"/>
  <c r="B64" i="9"/>
  <c r="O63" i="9"/>
  <c r="N63" i="9"/>
  <c r="I63" i="9"/>
  <c r="H63" i="9"/>
  <c r="C63" i="9"/>
  <c r="B63" i="9"/>
  <c r="O23" i="9"/>
  <c r="N23" i="9"/>
  <c r="I23" i="9"/>
  <c r="H23" i="9"/>
  <c r="C23" i="9"/>
  <c r="B23" i="9"/>
  <c r="O22" i="9"/>
  <c r="N22" i="9"/>
  <c r="I22" i="9"/>
  <c r="H22" i="9"/>
  <c r="C22" i="9"/>
  <c r="B22" i="9"/>
  <c r="O19" i="9"/>
  <c r="N19" i="9"/>
  <c r="I19" i="9"/>
  <c r="H19" i="9"/>
  <c r="C19" i="9"/>
  <c r="B19" i="9"/>
  <c r="O18" i="9"/>
  <c r="N18" i="9"/>
  <c r="I18" i="9"/>
  <c r="H18" i="9"/>
  <c r="C18" i="9"/>
  <c r="B18" i="9"/>
  <c r="O15" i="9"/>
  <c r="N15" i="9"/>
  <c r="I15" i="9"/>
  <c r="H15" i="9"/>
  <c r="C15" i="9"/>
  <c r="B15" i="9"/>
  <c r="O14" i="9"/>
  <c r="N14" i="9"/>
  <c r="I14" i="9"/>
  <c r="H14" i="9"/>
  <c r="C14" i="9"/>
  <c r="B14" i="9"/>
  <c r="A14" i="9"/>
  <c r="A15" i="9" s="1"/>
  <c r="G14" i="9" s="1"/>
  <c r="G15" i="9" s="1"/>
  <c r="M14" i="9" s="1"/>
  <c r="M15" i="9" s="1"/>
  <c r="U53" i="8"/>
  <c r="U52" i="8"/>
  <c r="U51" i="8"/>
  <c r="O53" i="8"/>
  <c r="O52" i="8"/>
  <c r="O51" i="8"/>
  <c r="I53" i="8"/>
  <c r="I52" i="8"/>
  <c r="I51" i="8"/>
  <c r="C53" i="8"/>
  <c r="C52" i="8"/>
  <c r="C51" i="8"/>
  <c r="O48" i="8"/>
  <c r="N48" i="8"/>
  <c r="O47" i="8"/>
  <c r="N47" i="8"/>
  <c r="O46" i="8"/>
  <c r="N46" i="8"/>
  <c r="O45" i="8"/>
  <c r="N45" i="8"/>
  <c r="I48" i="8"/>
  <c r="H48" i="8"/>
  <c r="I47" i="8"/>
  <c r="H47" i="8"/>
  <c r="I46" i="8"/>
  <c r="J9" i="8" s="1"/>
  <c r="J46" i="8" s="1"/>
  <c r="H46" i="8"/>
  <c r="I45" i="8"/>
  <c r="H45" i="8"/>
  <c r="C48" i="8"/>
  <c r="C47" i="8"/>
  <c r="C46" i="8"/>
  <c r="C45" i="8"/>
  <c r="B48" i="8"/>
  <c r="B47" i="8"/>
  <c r="B46" i="8"/>
  <c r="B45" i="8"/>
  <c r="G69" i="8"/>
  <c r="H69" i="8"/>
  <c r="M69" i="8"/>
  <c r="N69" i="8"/>
  <c r="S69" i="8"/>
  <c r="T69" i="8"/>
  <c r="A69" i="8"/>
  <c r="B69" i="8"/>
  <c r="T68" i="8"/>
  <c r="V29" i="8" s="1"/>
  <c r="V53" i="8" s="1"/>
  <c r="S68" i="8"/>
  <c r="T67" i="8"/>
  <c r="V28" i="8" s="1"/>
  <c r="V52" i="8" s="1"/>
  <c r="S67" i="8"/>
  <c r="V27" i="8" s="1"/>
  <c r="V51" i="8" s="1"/>
  <c r="N68" i="8"/>
  <c r="P29" i="8" s="1"/>
  <c r="P53" i="8" s="1"/>
  <c r="M68" i="8"/>
  <c r="P27" i="8" s="1"/>
  <c r="P51" i="8" s="1"/>
  <c r="N67" i="8"/>
  <c r="P28" i="8" s="1"/>
  <c r="P52" i="8" s="1"/>
  <c r="M67" i="8"/>
  <c r="H68" i="8"/>
  <c r="G68" i="8"/>
  <c r="H67" i="8"/>
  <c r="G67" i="8"/>
  <c r="B68" i="8"/>
  <c r="B67" i="8"/>
  <c r="A68" i="8"/>
  <c r="A67" i="8"/>
  <c r="D27" i="8" s="1"/>
  <c r="A63" i="8"/>
  <c r="B63" i="8"/>
  <c r="A64" i="8"/>
  <c r="N64" i="8"/>
  <c r="M64" i="8"/>
  <c r="N63" i="8"/>
  <c r="M63" i="8"/>
  <c r="H64" i="8"/>
  <c r="G64" i="8"/>
  <c r="H63" i="8"/>
  <c r="G63" i="8"/>
  <c r="N60" i="8"/>
  <c r="M60" i="8"/>
  <c r="N59" i="8"/>
  <c r="M59" i="8"/>
  <c r="H60" i="8"/>
  <c r="G60" i="8"/>
  <c r="H59" i="8"/>
  <c r="G59" i="8"/>
  <c r="N56" i="8"/>
  <c r="M56" i="8"/>
  <c r="N55" i="8"/>
  <c r="M55" i="8"/>
  <c r="H56" i="8"/>
  <c r="G56" i="8"/>
  <c r="J10" i="8" s="1"/>
  <c r="J47" i="8" s="1"/>
  <c r="H55" i="8"/>
  <c r="G55" i="8"/>
  <c r="B56" i="8"/>
  <c r="B59" i="8"/>
  <c r="B60" i="8"/>
  <c r="B64" i="8"/>
  <c r="B55" i="8"/>
  <c r="A56" i="8"/>
  <c r="A59" i="8"/>
  <c r="A60" i="8"/>
  <c r="A55" i="8"/>
  <c r="Y14" i="5"/>
  <c r="L4" i="8"/>
  <c r="I23" i="8"/>
  <c r="H23" i="8"/>
  <c r="C23" i="8"/>
  <c r="B23" i="8"/>
  <c r="I22" i="8"/>
  <c r="H22" i="8"/>
  <c r="C22" i="8"/>
  <c r="B22" i="8"/>
  <c r="I19" i="8"/>
  <c r="H19" i="8"/>
  <c r="C19" i="8"/>
  <c r="B19" i="8"/>
  <c r="I18" i="8"/>
  <c r="H18" i="8"/>
  <c r="C18" i="8"/>
  <c r="B18" i="8"/>
  <c r="I15" i="8"/>
  <c r="H15" i="8"/>
  <c r="C15" i="8"/>
  <c r="B15" i="8"/>
  <c r="I14" i="8"/>
  <c r="H14" i="8"/>
  <c r="C14" i="8"/>
  <c r="B14" i="8"/>
  <c r="A14" i="8"/>
  <c r="A15" i="8" s="1"/>
  <c r="U37" i="5"/>
  <c r="U36" i="5"/>
  <c r="U35" i="5"/>
  <c r="U34" i="5"/>
  <c r="O37" i="5"/>
  <c r="O36" i="5"/>
  <c r="O35" i="5"/>
  <c r="O34" i="5"/>
  <c r="I37" i="5"/>
  <c r="H37" i="5"/>
  <c r="I36" i="5"/>
  <c r="H36" i="5"/>
  <c r="I35" i="5"/>
  <c r="H35" i="5"/>
  <c r="I34" i="5"/>
  <c r="H34" i="5"/>
  <c r="C37" i="5"/>
  <c r="C36" i="5"/>
  <c r="C35" i="5"/>
  <c r="C34" i="5"/>
  <c r="B14" i="5"/>
  <c r="B37" i="5"/>
  <c r="B36" i="5"/>
  <c r="B35" i="5"/>
  <c r="B34" i="5"/>
  <c r="L4" i="5"/>
  <c r="A14" i="5"/>
  <c r="A15" i="5" s="1"/>
  <c r="G14" i="5" s="1"/>
  <c r="AK15" i="5"/>
  <c r="AL15" i="5"/>
  <c r="AQ15" i="5"/>
  <c r="AR15" i="5"/>
  <c r="AK18" i="5"/>
  <c r="AL18" i="5"/>
  <c r="AQ18" i="5"/>
  <c r="AR18" i="5"/>
  <c r="AK19" i="5"/>
  <c r="AL19" i="5"/>
  <c r="AQ19" i="5"/>
  <c r="AR19" i="5"/>
  <c r="AK22" i="5"/>
  <c r="AL22" i="5"/>
  <c r="AQ22" i="5"/>
  <c r="AR22" i="5"/>
  <c r="AK23" i="5"/>
  <c r="AL23" i="5"/>
  <c r="AQ23" i="5"/>
  <c r="AR23" i="5"/>
  <c r="AR14" i="5"/>
  <c r="AQ14" i="5"/>
  <c r="AL14" i="5"/>
  <c r="AK14" i="5"/>
  <c r="AE15" i="5"/>
  <c r="AF15" i="5"/>
  <c r="AE18" i="5"/>
  <c r="AF18" i="5"/>
  <c r="AE19" i="5"/>
  <c r="AF19" i="5"/>
  <c r="AE22" i="5"/>
  <c r="AF22" i="5"/>
  <c r="AE23" i="5"/>
  <c r="AF23" i="5"/>
  <c r="AF14" i="5"/>
  <c r="AE14" i="5"/>
  <c r="Z15" i="5"/>
  <c r="Z18" i="5"/>
  <c r="Z19" i="5"/>
  <c r="Z22" i="5"/>
  <c r="Z23" i="5"/>
  <c r="Z14" i="5"/>
  <c r="Y15" i="5"/>
  <c r="Y18" i="5"/>
  <c r="Y19" i="5"/>
  <c r="Y22" i="5"/>
  <c r="Y23" i="5"/>
  <c r="Y24" i="5"/>
  <c r="M17" i="28" l="1"/>
  <c r="M20" i="28" s="1"/>
  <c r="M21" i="28" s="1"/>
  <c r="M24" i="28" s="1"/>
  <c r="S20" i="28"/>
  <c r="S21" i="28" s="1"/>
  <c r="M20" i="19"/>
  <c r="S19" i="19" s="1"/>
  <c r="S20" i="19" s="1"/>
  <c r="M23" i="19" s="1"/>
  <c r="A35" i="23"/>
  <c r="E35" i="23" s="1"/>
  <c r="I35" i="23" s="1"/>
  <c r="A38" i="23" s="1"/>
  <c r="E38" i="23" s="1"/>
  <c r="I38" i="23" s="1"/>
  <c r="F5" i="23" s="1"/>
  <c r="U32" i="23"/>
  <c r="M35" i="23" s="1"/>
  <c r="Q35" i="23" s="1"/>
  <c r="U35" i="23" s="1"/>
  <c r="M38" i="23" s="1"/>
  <c r="Q38" i="23" s="1"/>
  <c r="U38" i="23" s="1"/>
  <c r="D9" i="8"/>
  <c r="O25" i="18"/>
  <c r="O20" i="18"/>
  <c r="N17" i="18"/>
  <c r="U24" i="18"/>
  <c r="U21" i="18"/>
  <c r="U17" i="18"/>
  <c r="U25" i="18"/>
  <c r="U20" i="18"/>
  <c r="T17" i="18"/>
  <c r="T20" i="18"/>
  <c r="T16" i="18"/>
  <c r="T24" i="18"/>
  <c r="T25" i="18"/>
  <c r="U16" i="18"/>
  <c r="T21" i="18"/>
  <c r="G39" i="13"/>
  <c r="G38" i="13"/>
  <c r="G40" i="13"/>
  <c r="G37" i="13"/>
  <c r="A38" i="13"/>
  <c r="A37" i="13"/>
  <c r="A23" i="13"/>
  <c r="A24" i="13" s="1"/>
  <c r="G23" i="13" s="1"/>
  <c r="G24" i="13" s="1"/>
  <c r="M18" i="13" s="1"/>
  <c r="M19" i="13" s="1"/>
  <c r="S18" i="13" s="1"/>
  <c r="S19" i="13" s="1"/>
  <c r="M22" i="13" s="1"/>
  <c r="S22" i="13" s="1"/>
  <c r="M25" i="13" s="1"/>
  <c r="S25" i="13" s="1"/>
  <c r="A40" i="13"/>
  <c r="A39" i="13"/>
  <c r="G59" i="10"/>
  <c r="G62" i="10"/>
  <c r="M60" i="10"/>
  <c r="P28" i="10" s="1"/>
  <c r="A59" i="10"/>
  <c r="B27" i="10" s="1"/>
  <c r="A61" i="10"/>
  <c r="A62" i="10"/>
  <c r="A60" i="10"/>
  <c r="S61" i="10"/>
  <c r="T29" i="10" s="1"/>
  <c r="I47" i="10" s="1"/>
  <c r="N51" i="10" s="1"/>
  <c r="M61" i="10"/>
  <c r="M62" i="10"/>
  <c r="V30" i="10"/>
  <c r="V28" i="10"/>
  <c r="V27" i="10"/>
  <c r="T30" i="10"/>
  <c r="B44" i="10" s="1"/>
  <c r="T52" i="10" s="1"/>
  <c r="T28" i="10"/>
  <c r="O40" i="10" s="1"/>
  <c r="N44" i="10" s="1"/>
  <c r="H52" i="10" s="1"/>
  <c r="T27" i="10"/>
  <c r="N27" i="10"/>
  <c r="N28" i="10"/>
  <c r="O41" i="10" s="1"/>
  <c r="O44" i="10" s="1"/>
  <c r="H53" i="10" s="1"/>
  <c r="P27" i="10"/>
  <c r="J30" i="10"/>
  <c r="J29" i="10"/>
  <c r="J28" i="10"/>
  <c r="J27" i="10"/>
  <c r="H29" i="10"/>
  <c r="H28" i="10"/>
  <c r="N40" i="10" s="1"/>
  <c r="T44" i="10" s="1"/>
  <c r="H27" i="10"/>
  <c r="C47" i="10" s="1"/>
  <c r="N53" i="10" s="1"/>
  <c r="H30" i="10"/>
  <c r="B40" i="10" s="1"/>
  <c r="H44" i="10" s="1"/>
  <c r="T50" i="10" s="1"/>
  <c r="P35" i="9"/>
  <c r="P69" i="9" s="1"/>
  <c r="P38" i="9"/>
  <c r="P72" i="9" s="1"/>
  <c r="P36" i="9"/>
  <c r="P70" i="9" s="1"/>
  <c r="J36" i="9"/>
  <c r="J70" i="9" s="1"/>
  <c r="J35" i="9"/>
  <c r="J69" i="9" s="1"/>
  <c r="V36" i="9"/>
  <c r="V70" i="9" s="1"/>
  <c r="V38" i="9"/>
  <c r="V72" i="9" s="1"/>
  <c r="S72" i="9" s="1"/>
  <c r="P37" i="9"/>
  <c r="P71" i="9" s="1"/>
  <c r="J38" i="9"/>
  <c r="J72" i="9" s="1"/>
  <c r="J37" i="9"/>
  <c r="J71" i="9" s="1"/>
  <c r="D35" i="9"/>
  <c r="D69" i="9" s="1"/>
  <c r="D38" i="9"/>
  <c r="D72" i="9" s="1"/>
  <c r="D37" i="9"/>
  <c r="D71" i="9" s="1"/>
  <c r="D36" i="9"/>
  <c r="D70" i="9" s="1"/>
  <c r="D11" i="9"/>
  <c r="D66" i="9" s="1"/>
  <c r="D8" i="9"/>
  <c r="D63" i="9" s="1"/>
  <c r="D9" i="9"/>
  <c r="D64" i="9" s="1"/>
  <c r="J9" i="9"/>
  <c r="J64" i="9" s="1"/>
  <c r="P8" i="9"/>
  <c r="P63" i="9" s="1"/>
  <c r="P11" i="9"/>
  <c r="P66" i="9" s="1"/>
  <c r="P9" i="9"/>
  <c r="P64" i="9" s="1"/>
  <c r="V10" i="9"/>
  <c r="V65" i="9" s="1"/>
  <c r="V11" i="9"/>
  <c r="V66" i="9" s="1"/>
  <c r="V8" i="9"/>
  <c r="V63" i="9" s="1"/>
  <c r="V9" i="9"/>
  <c r="V64" i="9" s="1"/>
  <c r="J11" i="9"/>
  <c r="J66" i="9" s="1"/>
  <c r="D10" i="9"/>
  <c r="D65" i="9" s="1"/>
  <c r="P10" i="9"/>
  <c r="P65" i="9" s="1"/>
  <c r="J10" i="9"/>
  <c r="J65" i="9" s="1"/>
  <c r="J8" i="9"/>
  <c r="J63" i="9" s="1"/>
  <c r="S14" i="9"/>
  <c r="S52" i="8"/>
  <c r="S51" i="8"/>
  <c r="M52" i="8"/>
  <c r="J29" i="8"/>
  <c r="J53" i="8" s="1"/>
  <c r="J27" i="8"/>
  <c r="J51" i="8" s="1"/>
  <c r="S53" i="8"/>
  <c r="V40" i="8" s="1"/>
  <c r="J28" i="8"/>
  <c r="J52" i="8" s="1"/>
  <c r="D29" i="8"/>
  <c r="D53" i="8" s="1"/>
  <c r="D28" i="8"/>
  <c r="D52" i="8" s="1"/>
  <c r="D51" i="8"/>
  <c r="M51" i="8"/>
  <c r="M53" i="8"/>
  <c r="D8" i="8"/>
  <c r="D45" i="8" s="1"/>
  <c r="D11" i="8"/>
  <c r="D48" i="8" s="1"/>
  <c r="J11" i="8"/>
  <c r="J48" i="8" s="1"/>
  <c r="J8" i="8"/>
  <c r="J45" i="8" s="1"/>
  <c r="G45" i="8" s="1"/>
  <c r="P10" i="8"/>
  <c r="P8" i="8"/>
  <c r="P45" i="8" s="1"/>
  <c r="P9" i="8"/>
  <c r="P46" i="8" s="1"/>
  <c r="P11" i="8"/>
  <c r="P48" i="8" s="1"/>
  <c r="D10" i="8"/>
  <c r="D47" i="8" s="1"/>
  <c r="P47" i="8"/>
  <c r="G14" i="8"/>
  <c r="G15" i="8" s="1"/>
  <c r="M14" i="8" s="1"/>
  <c r="M15" i="8" s="1"/>
  <c r="A18" i="8" s="1"/>
  <c r="A19" i="8" s="1"/>
  <c r="G18" i="8" s="1"/>
  <c r="G19" i="8" s="1"/>
  <c r="D46" i="8"/>
  <c r="D9" i="5"/>
  <c r="D35" i="5" s="1"/>
  <c r="D10" i="5"/>
  <c r="D36" i="5" s="1"/>
  <c r="D8" i="5"/>
  <c r="D34" i="5" s="1"/>
  <c r="D11" i="5"/>
  <c r="D37" i="5" s="1"/>
  <c r="P10" i="5"/>
  <c r="P36" i="5" s="1"/>
  <c r="G15" i="5"/>
  <c r="A18" i="5" s="1"/>
  <c r="A19" i="5" s="1"/>
  <c r="G18" i="5" s="1"/>
  <c r="G19" i="5" s="1"/>
  <c r="V9" i="5"/>
  <c r="V35" i="5" s="1"/>
  <c r="V8" i="5"/>
  <c r="V34" i="5" s="1"/>
  <c r="P8" i="5"/>
  <c r="P34" i="5" s="1"/>
  <c r="P9" i="5"/>
  <c r="P35" i="5" s="1"/>
  <c r="P11" i="5"/>
  <c r="P37" i="5" s="1"/>
  <c r="V11" i="5"/>
  <c r="V37" i="5" s="1"/>
  <c r="V10" i="5"/>
  <c r="V36" i="5" s="1"/>
  <c r="J11" i="5"/>
  <c r="J37" i="5" s="1"/>
  <c r="J8" i="5"/>
  <c r="J34" i="5" s="1"/>
  <c r="I23" i="5"/>
  <c r="H23" i="5"/>
  <c r="C23" i="5"/>
  <c r="B23" i="5"/>
  <c r="I22" i="5"/>
  <c r="H22" i="5"/>
  <c r="C22" i="5"/>
  <c r="B22" i="5"/>
  <c r="I19" i="5"/>
  <c r="H19" i="5"/>
  <c r="C19" i="5"/>
  <c r="B19" i="5"/>
  <c r="I18" i="5"/>
  <c r="H18" i="5"/>
  <c r="C18" i="5"/>
  <c r="B18" i="5"/>
  <c r="I15" i="5"/>
  <c r="H15" i="5"/>
  <c r="C15" i="5"/>
  <c r="B15" i="5"/>
  <c r="I14" i="5"/>
  <c r="H14" i="5"/>
  <c r="C14" i="5"/>
  <c r="S24" i="28" l="1"/>
  <c r="S25" i="28" s="1"/>
  <c r="M25" i="28"/>
  <c r="M28" i="28" s="1"/>
  <c r="A23" i="19"/>
  <c r="A24" i="19" s="1"/>
  <c r="G23" i="19" s="1"/>
  <c r="G24" i="19" s="1"/>
  <c r="M24" i="19"/>
  <c r="S23" i="19" s="1"/>
  <c r="S24" i="19" s="1"/>
  <c r="A36" i="19" s="1"/>
  <c r="A37" i="19" s="1"/>
  <c r="G36" i="19" s="1"/>
  <c r="G37" i="19" s="1"/>
  <c r="E5" i="22"/>
  <c r="H47" i="10"/>
  <c r="N50" i="10" s="1"/>
  <c r="N36" i="10"/>
  <c r="N24" i="18"/>
  <c r="N20" i="18"/>
  <c r="N16" i="18"/>
  <c r="O16" i="18"/>
  <c r="N25" i="18"/>
  <c r="N21" i="18"/>
  <c r="O24" i="18"/>
  <c r="O21" i="18"/>
  <c r="O17" i="18"/>
  <c r="D28" i="13"/>
  <c r="J29" i="13"/>
  <c r="H31" i="13"/>
  <c r="T22" i="13" s="1"/>
  <c r="T28" i="13" s="1"/>
  <c r="B28" i="13"/>
  <c r="N25" i="13" s="1"/>
  <c r="N30" i="13" s="1"/>
  <c r="H30" i="13"/>
  <c r="O22" i="13" s="1"/>
  <c r="T31" i="13" s="1"/>
  <c r="H29" i="13"/>
  <c r="T25" i="13" s="1"/>
  <c r="N28" i="13" s="1"/>
  <c r="J31" i="13"/>
  <c r="B29" i="13"/>
  <c r="U25" i="13" s="1"/>
  <c r="N29" i="13" s="1"/>
  <c r="D31" i="13"/>
  <c r="D29" i="13"/>
  <c r="J30" i="13"/>
  <c r="H28" i="13"/>
  <c r="O25" i="13" s="1"/>
  <c r="N31" i="13" s="1"/>
  <c r="J28" i="13"/>
  <c r="D30" i="13"/>
  <c r="B30" i="13"/>
  <c r="N22" i="13" s="1"/>
  <c r="T30" i="13" s="1"/>
  <c r="B31" i="13"/>
  <c r="U22" i="13" s="1"/>
  <c r="T29" i="13" s="1"/>
  <c r="V29" i="10"/>
  <c r="N29" i="10"/>
  <c r="B47" i="10" s="1"/>
  <c r="N52" i="10" s="1"/>
  <c r="P29" i="10"/>
  <c r="P30" i="10"/>
  <c r="D27" i="10"/>
  <c r="D30" i="10"/>
  <c r="B30" i="10"/>
  <c r="D28" i="10"/>
  <c r="B28" i="10"/>
  <c r="D29" i="10"/>
  <c r="B29" i="10"/>
  <c r="B36" i="10" s="1"/>
  <c r="N30" i="10"/>
  <c r="C41" i="10" s="1"/>
  <c r="C44" i="10" s="1"/>
  <c r="T53" i="10" s="1"/>
  <c r="M71" i="9"/>
  <c r="M69" i="9"/>
  <c r="A69" i="9"/>
  <c r="M70" i="9"/>
  <c r="G71" i="9"/>
  <c r="M72" i="9"/>
  <c r="A70" i="9"/>
  <c r="S70" i="9"/>
  <c r="S69" i="9"/>
  <c r="G69" i="9"/>
  <c r="A71" i="9"/>
  <c r="G72" i="9"/>
  <c r="G70" i="9"/>
  <c r="A72" i="9"/>
  <c r="S71" i="9"/>
  <c r="S15" i="9"/>
  <c r="A18" i="9" s="1"/>
  <c r="A19" i="9" s="1"/>
  <c r="G18" i="9" s="1"/>
  <c r="G19" i="9" s="1"/>
  <c r="M18" i="9" s="1"/>
  <c r="M19" i="9" s="1"/>
  <c r="S18" i="9" s="1"/>
  <c r="S19" i="9" s="1"/>
  <c r="A22" i="9" s="1"/>
  <c r="A23" i="9" s="1"/>
  <c r="G22" i="9" s="1"/>
  <c r="G23" i="9" s="1"/>
  <c r="M22" i="9" s="1"/>
  <c r="M23" i="9" s="1"/>
  <c r="A63" i="9"/>
  <c r="A66" i="9"/>
  <c r="A65" i="9"/>
  <c r="G66" i="9"/>
  <c r="G64" i="9"/>
  <c r="S65" i="9"/>
  <c r="S64" i="9"/>
  <c r="S63" i="9"/>
  <c r="S66" i="9"/>
  <c r="M64" i="9"/>
  <c r="M66" i="9"/>
  <c r="A64" i="9"/>
  <c r="G65" i="9"/>
  <c r="G63" i="9"/>
  <c r="M65" i="9"/>
  <c r="M63" i="9"/>
  <c r="S37" i="5"/>
  <c r="M37" i="5"/>
  <c r="G48" i="8"/>
  <c r="V38" i="8"/>
  <c r="V39" i="8"/>
  <c r="G52" i="8"/>
  <c r="G51" i="8"/>
  <c r="G53" i="8"/>
  <c r="P39" i="8"/>
  <c r="P40" i="8"/>
  <c r="P38" i="8"/>
  <c r="A52" i="8"/>
  <c r="A51" i="8"/>
  <c r="D38" i="8" s="1"/>
  <c r="A53" i="8"/>
  <c r="G47" i="8"/>
  <c r="G46" i="8"/>
  <c r="V17" i="8" s="1"/>
  <c r="V14" i="8"/>
  <c r="T14" i="8"/>
  <c r="V15" i="8"/>
  <c r="M47" i="8"/>
  <c r="M46" i="8"/>
  <c r="M48" i="8"/>
  <c r="M45" i="8"/>
  <c r="A47" i="8"/>
  <c r="A46" i="8"/>
  <c r="A48" i="8"/>
  <c r="A45" i="8"/>
  <c r="M18" i="8"/>
  <c r="M19" i="8" s="1"/>
  <c r="A22" i="8" s="1"/>
  <c r="A23" i="8" s="1"/>
  <c r="G22" i="8" s="1"/>
  <c r="G23" i="8" s="1"/>
  <c r="M22" i="8" s="1"/>
  <c r="M23" i="8" s="1"/>
  <c r="S34" i="5"/>
  <c r="S35" i="5"/>
  <c r="M35" i="5"/>
  <c r="S36" i="5"/>
  <c r="M34" i="5"/>
  <c r="M36" i="5"/>
  <c r="A37" i="5"/>
  <c r="A35" i="5"/>
  <c r="A36" i="5"/>
  <c r="A34" i="5"/>
  <c r="A22" i="5"/>
  <c r="A23" i="5" s="1"/>
  <c r="G22" i="5" s="1"/>
  <c r="G23" i="5" s="1"/>
  <c r="M14" i="5" s="1"/>
  <c r="J9" i="5"/>
  <c r="J35" i="5" s="1"/>
  <c r="J10" i="5"/>
  <c r="J36" i="5" s="1"/>
  <c r="A32" i="8" l="1"/>
  <c r="G32" i="8" s="1"/>
  <c r="M32" i="8" s="1"/>
  <c r="S32" i="8" s="1"/>
  <c r="A33" i="8" s="1"/>
  <c r="G33" i="8" s="1"/>
  <c r="M33" i="8" s="1"/>
  <c r="S33" i="8" s="1"/>
  <c r="A34" i="8" s="1"/>
  <c r="G34" i="8" s="1"/>
  <c r="M34" i="8" s="1"/>
  <c r="S34" i="8" s="1"/>
  <c r="E5" i="8" s="1"/>
  <c r="S28" i="28"/>
  <c r="S29" i="28" s="1"/>
  <c r="M29" i="28"/>
  <c r="M32" i="28" s="1"/>
  <c r="S32" i="28" s="1"/>
  <c r="M36" i="19"/>
  <c r="M37" i="19" s="1"/>
  <c r="S36" i="19" s="1"/>
  <c r="S37" i="19" s="1"/>
  <c r="N41" i="10"/>
  <c r="U44" i="10" s="1"/>
  <c r="O37" i="10"/>
  <c r="B41" i="10"/>
  <c r="I44" i="10" s="1"/>
  <c r="T51" i="10" s="1"/>
  <c r="C37" i="10"/>
  <c r="V55" i="9"/>
  <c r="V56" i="9"/>
  <c r="V57" i="9"/>
  <c r="V54" i="9"/>
  <c r="D55" i="9"/>
  <c r="D56" i="9"/>
  <c r="D57" i="9"/>
  <c r="D54" i="9"/>
  <c r="J55" i="9"/>
  <c r="J56" i="9"/>
  <c r="J57" i="9"/>
  <c r="J54" i="9"/>
  <c r="P55" i="9"/>
  <c r="P56" i="9"/>
  <c r="P57" i="9"/>
  <c r="P54" i="9"/>
  <c r="D27" i="9"/>
  <c r="S22" i="9"/>
  <c r="S23" i="9" s="1"/>
  <c r="A41" i="9" s="1"/>
  <c r="A42" i="9" s="1"/>
  <c r="G41" i="9" s="1"/>
  <c r="G42" i="9" s="1"/>
  <c r="M41" i="9" s="1"/>
  <c r="M42" i="9" s="1"/>
  <c r="S41" i="9" s="1"/>
  <c r="S42" i="9" s="1"/>
  <c r="A45" i="9" s="1"/>
  <c r="A46" i="9" s="1"/>
  <c r="G45" i="9" s="1"/>
  <c r="G46" i="9" s="1"/>
  <c r="M45" i="9" s="1"/>
  <c r="M46" i="9" s="1"/>
  <c r="S45" i="9" s="1"/>
  <c r="S46" i="9" s="1"/>
  <c r="A49" i="9" s="1"/>
  <c r="A50" i="9" s="1"/>
  <c r="G49" i="9" s="1"/>
  <c r="G50" i="9" s="1"/>
  <c r="M49" i="9" s="1"/>
  <c r="M50" i="9" s="1"/>
  <c r="S49" i="9" s="1"/>
  <c r="S50" i="9" s="1"/>
  <c r="E5" i="9" s="1"/>
  <c r="B27" i="9"/>
  <c r="D30" i="9"/>
  <c r="B29" i="9"/>
  <c r="B28" i="9"/>
  <c r="D29" i="9"/>
  <c r="D28" i="9"/>
  <c r="B30" i="9"/>
  <c r="J28" i="9"/>
  <c r="H30" i="9"/>
  <c r="H28" i="9"/>
  <c r="H27" i="9"/>
  <c r="J29" i="9"/>
  <c r="H29" i="9"/>
  <c r="J30" i="9"/>
  <c r="J27" i="9"/>
  <c r="P28" i="9"/>
  <c r="N28" i="9"/>
  <c r="N30" i="9"/>
  <c r="P27" i="9"/>
  <c r="N27" i="9"/>
  <c r="P29" i="9"/>
  <c r="N29" i="9"/>
  <c r="P30" i="9"/>
  <c r="V28" i="9"/>
  <c r="T28" i="9"/>
  <c r="V29" i="9"/>
  <c r="T29" i="9"/>
  <c r="V30" i="9"/>
  <c r="V27" i="9"/>
  <c r="T27" i="9"/>
  <c r="T30" i="9"/>
  <c r="T17" i="8"/>
  <c r="J40" i="8"/>
  <c r="T15" i="8"/>
  <c r="J39" i="8"/>
  <c r="J38" i="8"/>
  <c r="D40" i="8"/>
  <c r="D39" i="8"/>
  <c r="T16" i="8"/>
  <c r="V16" i="8"/>
  <c r="V21" i="8"/>
  <c r="T21" i="8"/>
  <c r="V22" i="8"/>
  <c r="T22" i="8"/>
  <c r="V23" i="8"/>
  <c r="T23" i="8"/>
  <c r="V20" i="8"/>
  <c r="T20" i="8"/>
  <c r="V10" i="8"/>
  <c r="V11" i="8"/>
  <c r="V8" i="8"/>
  <c r="V9" i="8"/>
  <c r="T9" i="8"/>
  <c r="N27" i="8" s="1"/>
  <c r="T10" i="8"/>
  <c r="H27" i="8" s="1"/>
  <c r="T11" i="8"/>
  <c r="B27" i="8" s="1"/>
  <c r="T8" i="8"/>
  <c r="T27" i="8" s="1"/>
  <c r="N19" i="8"/>
  <c r="O22" i="8"/>
  <c r="O18" i="8"/>
  <c r="N22" i="8"/>
  <c r="G36" i="5"/>
  <c r="G35" i="5"/>
  <c r="G37" i="5"/>
  <c r="G34" i="5"/>
  <c r="V28" i="5"/>
  <c r="V29" i="5"/>
  <c r="V30" i="5"/>
  <c r="V27" i="5"/>
  <c r="P27" i="5"/>
  <c r="P29" i="5"/>
  <c r="P28" i="5"/>
  <c r="P30" i="5"/>
  <c r="M15" i="5"/>
  <c r="S14" i="5" s="1"/>
  <c r="S15" i="5" s="1"/>
  <c r="M18" i="5" s="1"/>
  <c r="M19" i="5" s="1"/>
  <c r="M33" i="28" l="1"/>
  <c r="S33" i="28" s="1"/>
  <c r="E5" i="28" s="1"/>
  <c r="A40" i="19"/>
  <c r="A41" i="19" s="1"/>
  <c r="G40" i="19" s="1"/>
  <c r="G41" i="19" s="1"/>
  <c r="M40" i="19"/>
  <c r="B41" i="9"/>
  <c r="C46" i="9"/>
  <c r="T72" i="9"/>
  <c r="T57" i="9" s="1"/>
  <c r="U46" i="9"/>
  <c r="U49" i="9"/>
  <c r="U42" i="9"/>
  <c r="T71" i="9"/>
  <c r="T56" i="9" s="1"/>
  <c r="T42" i="9"/>
  <c r="U50" i="9"/>
  <c r="U45" i="9"/>
  <c r="H49" i="9"/>
  <c r="H69" i="9"/>
  <c r="H54" i="9" s="1"/>
  <c r="H41" i="9"/>
  <c r="H45" i="9"/>
  <c r="B71" i="9"/>
  <c r="B56" i="9" s="1"/>
  <c r="C50" i="9"/>
  <c r="C45" i="9"/>
  <c r="B42" i="9"/>
  <c r="T69" i="9"/>
  <c r="T54" i="9" s="1"/>
  <c r="T41" i="9"/>
  <c r="T49" i="9"/>
  <c r="T45" i="9"/>
  <c r="N71" i="9"/>
  <c r="N56" i="9" s="1"/>
  <c r="O45" i="9"/>
  <c r="N42" i="9"/>
  <c r="O50" i="9"/>
  <c r="N72" i="9"/>
  <c r="N57" i="9" s="1"/>
  <c r="O49" i="9"/>
  <c r="O42" i="9"/>
  <c r="O46" i="9"/>
  <c r="I41" i="9"/>
  <c r="H50" i="9"/>
  <c r="H70" i="9"/>
  <c r="H55" i="9" s="1"/>
  <c r="H46" i="9"/>
  <c r="T70" i="9"/>
  <c r="T55" i="9" s="1"/>
  <c r="U41" i="9"/>
  <c r="T50" i="9"/>
  <c r="T46" i="9"/>
  <c r="N46" i="9"/>
  <c r="O41" i="9"/>
  <c r="N70" i="9"/>
  <c r="N55" i="9" s="1"/>
  <c r="N50" i="9"/>
  <c r="I50" i="9"/>
  <c r="H42" i="9"/>
  <c r="H71" i="9"/>
  <c r="H56" i="9" s="1"/>
  <c r="I45" i="9"/>
  <c r="I46" i="9"/>
  <c r="I42" i="9"/>
  <c r="H72" i="9"/>
  <c r="H57" i="9" s="1"/>
  <c r="I49" i="9"/>
  <c r="B45" i="9"/>
  <c r="N49" i="9"/>
  <c r="N45" i="9"/>
  <c r="N69" i="9"/>
  <c r="N54" i="9" s="1"/>
  <c r="N41" i="9"/>
  <c r="B50" i="9"/>
  <c r="C41" i="9"/>
  <c r="B46" i="9"/>
  <c r="B70" i="9"/>
  <c r="B55" i="9" s="1"/>
  <c r="O19" i="8"/>
  <c r="O14" i="8"/>
  <c r="N23" i="8"/>
  <c r="O23" i="8"/>
  <c r="O15" i="8"/>
  <c r="N14" i="8"/>
  <c r="N18" i="8"/>
  <c r="N15" i="8"/>
  <c r="J28" i="5"/>
  <c r="J30" i="5"/>
  <c r="J27" i="5"/>
  <c r="J29" i="5"/>
  <c r="H28" i="5"/>
  <c r="H30" i="5"/>
  <c r="H27" i="5"/>
  <c r="H29" i="5"/>
  <c r="S18" i="5"/>
  <c r="S19" i="5" s="1"/>
  <c r="M22" i="5" s="1"/>
  <c r="M23" i="5" s="1"/>
  <c r="S22" i="5" s="1"/>
  <c r="S23" i="5" s="1"/>
  <c r="E5" i="5" s="1"/>
  <c r="M41" i="19" l="1"/>
  <c r="S40" i="19" s="1"/>
  <c r="S41" i="19" s="1"/>
  <c r="A44" i="19" s="1"/>
  <c r="A45" i="19" s="1"/>
  <c r="G44" i="19" s="1"/>
  <c r="G45" i="19" s="1"/>
  <c r="B69" i="9"/>
  <c r="B54" i="9" s="1"/>
  <c r="C42" i="9"/>
  <c r="B49" i="9"/>
  <c r="C49" i="9"/>
  <c r="B72" i="9"/>
  <c r="B57" i="9" s="1"/>
  <c r="T35" i="5"/>
  <c r="T28" i="5" s="1"/>
  <c r="N37" i="5"/>
  <c r="N30" i="5" s="1"/>
  <c r="N35" i="5"/>
  <c r="N28" i="5" s="1"/>
  <c r="U19" i="5"/>
  <c r="E5" i="13"/>
  <c r="N33" i="8"/>
  <c r="N51" i="8"/>
  <c r="N38" i="8" s="1"/>
  <c r="U32" i="8"/>
  <c r="T52" i="8"/>
  <c r="T39" i="8" s="1"/>
  <c r="I32" i="8"/>
  <c r="H52" i="8"/>
  <c r="H39" i="8" s="1"/>
  <c r="C32" i="8"/>
  <c r="B52" i="8"/>
  <c r="B39" i="8" s="1"/>
  <c r="C34" i="8"/>
  <c r="B53" i="8"/>
  <c r="B40" i="8" s="1"/>
  <c r="I34" i="8"/>
  <c r="H53" i="8"/>
  <c r="H40" i="8" s="1"/>
  <c r="U33" i="8"/>
  <c r="T53" i="8"/>
  <c r="T40" i="8" s="1"/>
  <c r="O33" i="8"/>
  <c r="N53" i="8"/>
  <c r="N40" i="8" s="1"/>
  <c r="O32" i="8"/>
  <c r="N52" i="8"/>
  <c r="N39" i="8" s="1"/>
  <c r="I33" i="8"/>
  <c r="B34" i="8"/>
  <c r="N34" i="8"/>
  <c r="T34" i="8"/>
  <c r="U34" i="8"/>
  <c r="C33" i="8"/>
  <c r="H34" i="8"/>
  <c r="O34" i="8"/>
  <c r="N32" i="8"/>
  <c r="T19" i="5"/>
  <c r="O22" i="5"/>
  <c r="O15" i="5"/>
  <c r="O19" i="5"/>
  <c r="D27" i="5"/>
  <c r="B27" i="5"/>
  <c r="M44" i="19" l="1"/>
  <c r="M45" i="19" s="1"/>
  <c r="S44" i="19" s="1"/>
  <c r="S45" i="19" s="1"/>
  <c r="E5" i="19" s="1"/>
  <c r="U22" i="5"/>
  <c r="T23" i="5"/>
  <c r="U14" i="5"/>
  <c r="N23" i="5"/>
  <c r="T37" i="5"/>
  <c r="T30" i="5" s="1"/>
  <c r="U15" i="5"/>
  <c r="N19" i="5"/>
  <c r="O14" i="5"/>
  <c r="H32" i="8"/>
  <c r="H51" i="8"/>
  <c r="H38" i="8" s="1"/>
  <c r="T33" i="8"/>
  <c r="T51" i="8"/>
  <c r="T38" i="8" s="1"/>
  <c r="B33" i="8"/>
  <c r="B51" i="8"/>
  <c r="B38" i="8" s="1"/>
  <c r="T32" i="8"/>
  <c r="H33" i="8"/>
  <c r="B32" i="8"/>
  <c r="D29" i="5"/>
  <c r="B29" i="5"/>
  <c r="T34" i="5" s="1"/>
  <c r="T27" i="5" s="1"/>
  <c r="T22" i="5" l="1"/>
  <c r="T18" i="5"/>
  <c r="T14" i="5"/>
  <c r="N34" i="5"/>
  <c r="N27" i="5" s="1"/>
  <c r="N14" i="5"/>
  <c r="N18" i="5"/>
  <c r="N22" i="5"/>
  <c r="D30" i="5"/>
  <c r="D28" i="5"/>
  <c r="B30" i="5"/>
  <c r="B28" i="5"/>
  <c r="T36" i="5" l="1"/>
  <c r="T29" i="5" s="1"/>
  <c r="O18" i="5"/>
  <c r="N36" i="5"/>
  <c r="N29" i="5" s="1"/>
  <c r="N15" i="5"/>
  <c r="O23" i="5"/>
  <c r="U23" i="5" l="1"/>
  <c r="T15" i="5"/>
  <c r="U18" i="5"/>
</calcChain>
</file>

<file path=xl/comments1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0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1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modifier</t>
        </r>
      </text>
    </comment>
  </commentList>
</comments>
</file>

<file path=xl/comments12.xml><?xml version="1.0" encoding="utf-8"?>
<comments xmlns="http://schemas.openxmlformats.org/spreadsheetml/2006/main">
  <authors>
    <author>HERNANDEZ JEROME</author>
  </authors>
  <commentList>
    <comment ref="V1" authorId="0" shapeId="0">
      <text>
        <r>
          <rPr>
            <i/>
            <sz val="8"/>
            <color indexed="81"/>
            <rFont val="Tahoma"/>
            <family val="2"/>
          </rPr>
          <t>Clic droit sur le logo  pour le modifier</t>
        </r>
      </text>
    </comment>
  </commentList>
</comments>
</file>

<file path=xl/comments13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4.xml><?xml version="1.0" encoding="utf-8"?>
<comments xmlns="http://schemas.openxmlformats.org/spreadsheetml/2006/main">
  <authors>
    <author>HERNANDEZ JEROME</author>
  </authors>
  <commentList>
    <comment ref="V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15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2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  <comment ref="J33" authorId="0" shapeId="0">
      <text>
        <r>
          <rPr>
            <i/>
            <sz val="9"/>
            <color indexed="81"/>
            <rFont val="Tahoma"/>
            <family val="2"/>
          </rPr>
          <t>Définir la durée des matchs</t>
        </r>
      </text>
    </comment>
  </commentList>
</comments>
</file>

<file path=xl/comments3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4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5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ogo pour le modifier</t>
        </r>
      </text>
    </comment>
  </commentList>
</comments>
</file>

<file path=xl/comments6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7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8.xml><?xml version="1.0" encoding="utf-8"?>
<comments xmlns="http://schemas.openxmlformats.org/spreadsheetml/2006/main">
  <authors>
    <author>HERNANDEZ JEROME</author>
  </authors>
  <commentList>
    <comment ref="U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comments9.xml><?xml version="1.0" encoding="utf-8"?>
<comments xmlns="http://schemas.openxmlformats.org/spreadsheetml/2006/main">
  <authors>
    <author>HERNANDEZ JEROME</author>
  </authors>
  <commentList>
    <comment ref="K1" authorId="0" shapeId="0">
      <text>
        <r>
          <rPr>
            <i/>
            <sz val="8"/>
            <color indexed="81"/>
            <rFont val="Tahoma"/>
            <family val="2"/>
          </rPr>
          <t>Clic droit sur le logo pour le modifier</t>
        </r>
      </text>
    </comment>
  </commentList>
</comments>
</file>

<file path=xl/sharedStrings.xml><?xml version="1.0" encoding="utf-8"?>
<sst xmlns="http://schemas.openxmlformats.org/spreadsheetml/2006/main" count="1370" uniqueCount="242">
  <si>
    <t>3 poules de 4 - Poules de brassage puis poules de niveau</t>
  </si>
  <si>
    <t>Groupe A</t>
  </si>
  <si>
    <t>Groupe B</t>
  </si>
  <si>
    <t>Groupe C</t>
  </si>
  <si>
    <t>Groupe D</t>
  </si>
  <si>
    <t>Match 1</t>
  </si>
  <si>
    <t>Match 2</t>
  </si>
  <si>
    <t>Match 3</t>
  </si>
  <si>
    <t>Match 4 et 5</t>
  </si>
  <si>
    <t>2 poules de 4 - Poules de brassage puis poules de niveau</t>
  </si>
  <si>
    <t>Match 4</t>
  </si>
  <si>
    <t>Match 5</t>
  </si>
  <si>
    <t>Match 6</t>
  </si>
  <si>
    <t>4 poules de 4 - Poules de brassage puis poules de niveau</t>
  </si>
  <si>
    <t>Classement 1ere phase</t>
  </si>
  <si>
    <t>Pts</t>
  </si>
  <si>
    <t>Score</t>
  </si>
  <si>
    <t>minutes</t>
  </si>
  <si>
    <t xml:space="preserve">Matchs de </t>
  </si>
  <si>
    <t>POULES DE BRASSAGE -</t>
  </si>
  <si>
    <t>POULES DE NIVEAU -</t>
  </si>
  <si>
    <t>Place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</si>
  <si>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</si>
  <si>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</si>
  <si>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</si>
  <si>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</si>
  <si>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</si>
  <si>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</si>
  <si>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</si>
  <si>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</si>
  <si>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Poule Basse</t>
  </si>
  <si>
    <t>Poule Haute</t>
  </si>
  <si>
    <t xml:space="preserve">Durée totale des rencontres : </t>
  </si>
  <si>
    <t>de pratique par équipe</t>
  </si>
  <si>
    <t>Equipes départagées au goal average général en cas d'égalité</t>
  </si>
  <si>
    <t>POULES DE BRASSAGE      -</t>
  </si>
  <si>
    <t>POULES DE NIVEAUX      -</t>
  </si>
  <si>
    <t>Equipe 9</t>
  </si>
  <si>
    <t>Equipe 10</t>
  </si>
  <si>
    <t>Equipe 11</t>
  </si>
  <si>
    <t>Equipe 12</t>
  </si>
  <si>
    <t>Poule A</t>
  </si>
  <si>
    <t>Poule B</t>
  </si>
  <si>
    <t>Poule C</t>
  </si>
  <si>
    <t>Poule des 3èmes</t>
  </si>
  <si>
    <t>Poule des 2èmes</t>
  </si>
  <si>
    <t>Poule des 1ers</t>
  </si>
  <si>
    <t>CLASSEMENT FINAL</t>
  </si>
  <si>
    <t>Poule des 4èmes</t>
  </si>
  <si>
    <t>CLASSEMENT BRASSAGES</t>
  </si>
  <si>
    <t>Poules des 3èmes</t>
  </si>
  <si>
    <r>
      <t>Durée</t>
    </r>
    <r>
      <rPr>
        <b/>
        <sz val="12"/>
        <color theme="1"/>
        <rFont val="Calibri"/>
        <family val="2"/>
        <scheme val="minor"/>
      </rPr>
      <t xml:space="preserve"> : Journée</t>
    </r>
  </si>
  <si>
    <r>
      <t xml:space="preserve">Heure de début </t>
    </r>
    <r>
      <rPr>
        <i/>
        <sz val="12"/>
        <color theme="1"/>
        <rFont val="Calibri"/>
        <family val="2"/>
        <scheme val="minor"/>
      </rPr>
      <t>(format hh:mm)</t>
    </r>
    <r>
      <rPr>
        <sz val="12"/>
        <color theme="1"/>
        <rFont val="Calibri"/>
        <family val="2"/>
        <scheme val="minor"/>
      </rPr>
      <t xml:space="preserve"> : </t>
    </r>
  </si>
  <si>
    <t>5 Matchs par équipe</t>
  </si>
  <si>
    <t>6 Matchs par équipe</t>
  </si>
  <si>
    <t>Poule D</t>
  </si>
  <si>
    <t>Equipe 13</t>
  </si>
  <si>
    <t>Equipe 14</t>
  </si>
  <si>
    <t>Equipe 15</t>
  </si>
  <si>
    <t>Equipe 16</t>
  </si>
  <si>
    <t>CLASSEMENT 1ERE PHASE</t>
  </si>
  <si>
    <t>POULES DE NIVEAU      -</t>
  </si>
  <si>
    <t>4èmes</t>
  </si>
  <si>
    <t>3èmes</t>
  </si>
  <si>
    <t>2èmes</t>
  </si>
  <si>
    <t>1ers</t>
  </si>
  <si>
    <t>1/2 finale</t>
  </si>
  <si>
    <t>Match Place 3-4</t>
  </si>
  <si>
    <t xml:space="preserve">Matchs Place 5-6 </t>
  </si>
  <si>
    <t>1/4 de finale</t>
  </si>
  <si>
    <t>Matchs de classement</t>
  </si>
  <si>
    <t>Match Place 7-8</t>
  </si>
  <si>
    <t>Finale</t>
  </si>
  <si>
    <t>Match Place 5-6</t>
  </si>
  <si>
    <t>Tournoi Complémentaire</t>
  </si>
  <si>
    <t>Tournoi Principal</t>
  </si>
  <si>
    <t>PHASES ELIMINATOIRES      -</t>
  </si>
  <si>
    <t>2 poules de 4 - Poules de brassage puis Phases éliminatoires</t>
  </si>
  <si>
    <t>PHASE ELIMINATOIRE       -</t>
  </si>
  <si>
    <t xml:space="preserve">Durée de la pause : </t>
  </si>
  <si>
    <t>TOURNOI FUTSAL A 8 EQUIPES - A PARTIR DE U13</t>
  </si>
  <si>
    <t>TOURNOI FUTSAL A 8 EQUIPES - A PARTIR DES U11</t>
  </si>
  <si>
    <t>PHASE 1      -</t>
  </si>
  <si>
    <t>PHASE 2      -</t>
  </si>
  <si>
    <t>PHASE 1</t>
  </si>
  <si>
    <t>PHASE 1 -</t>
  </si>
  <si>
    <t>PHASE 2 -</t>
  </si>
  <si>
    <t>TERRAIN 1</t>
  </si>
  <si>
    <t>TERRAIN 2</t>
  </si>
  <si>
    <t>PHASE 1                 -</t>
  </si>
  <si>
    <t>PHASE 2                 -</t>
  </si>
  <si>
    <t>Poule E</t>
  </si>
  <si>
    <t>Poule F</t>
  </si>
  <si>
    <t>Equipe 17</t>
  </si>
  <si>
    <t>Equipe 18</t>
  </si>
  <si>
    <t>Equipe 19</t>
  </si>
  <si>
    <t>Equipe 20</t>
  </si>
  <si>
    <t>Equipe 21</t>
  </si>
  <si>
    <t>Equipe 22</t>
  </si>
  <si>
    <t>Equipe 23</t>
  </si>
  <si>
    <t>Equipe 24</t>
  </si>
  <si>
    <t>TOURNOI FUTSAL A 16 EQUIPES - A PARTIR DE U13</t>
  </si>
  <si>
    <t>Catégorie</t>
  </si>
  <si>
    <t>U7</t>
  </si>
  <si>
    <t>U9</t>
  </si>
  <si>
    <t>U11</t>
  </si>
  <si>
    <t>8 équipes</t>
  </si>
  <si>
    <t>12 équipes</t>
  </si>
  <si>
    <t>16 équipes</t>
  </si>
  <si>
    <t>24 équipes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</si>
  <si>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</si>
  <si>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</si>
  <si>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</si>
  <si>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</si>
  <si>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</si>
  <si>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</si>
  <si>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</si>
  <si>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</si>
  <si>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</si>
  <si>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</si>
  <si>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PHASE 2</t>
  </si>
  <si>
    <t>CAHIER DES CHARGES DES TOURNOIS - DISTRICT DE LYON ET DU RHONE DE FOOTBALL
TOURNOIS EXTERIEURS</t>
  </si>
  <si>
    <t>U13</t>
  </si>
  <si>
    <t>Forme de pratique</t>
  </si>
  <si>
    <t>Foot à 4</t>
  </si>
  <si>
    <t>Foot à 5</t>
  </si>
  <si>
    <t>Foot à 8 (HJ aux 13m)</t>
  </si>
  <si>
    <t>Foot à 8 (HJ à la médiane)</t>
  </si>
  <si>
    <t>Terrain</t>
  </si>
  <si>
    <t>20 x 30m</t>
  </si>
  <si>
    <t>25 x 35m</t>
  </si>
  <si>
    <t>1/2 terrain à 11</t>
  </si>
  <si>
    <t>Dimensions des cages</t>
  </si>
  <si>
    <t>4 x 1,5m (jalons)</t>
  </si>
  <si>
    <t>6 x 2,10m</t>
  </si>
  <si>
    <t>Taille du ballon</t>
  </si>
  <si>
    <t>T3</t>
  </si>
  <si>
    <t>T4</t>
  </si>
  <si>
    <t>Arbitrage</t>
  </si>
  <si>
    <t>Auto Arbitrage
Régulation de la part des éducateurs</t>
  </si>
  <si>
    <t>Arbitrage de jeunes arbitres
(Demander à la CDA)</t>
  </si>
  <si>
    <t>Arbitrage de jeunes arbitres (Demande CDA)
Rôle d'assistant par les remplaçants</t>
  </si>
  <si>
    <t>1,5x le temps de pratique
soit 1,5 x 40 = 60'</t>
  </si>
  <si>
    <t>1,5x le temps de pratique
soit 1,5 x 50 = 75'</t>
  </si>
  <si>
    <t>1,5x le temps de pratique
soit 1,5 x 60 = 90'</t>
  </si>
  <si>
    <t>Résultats</t>
  </si>
  <si>
    <t>Lois du jeu</t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</si>
  <si>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zone des 8m
Relance volée ou 1/2 volée interdite
Relance protégée dans la zone des 8m
Touches au pied avec possibilité de rentrer en conduite de balle
Tacles interdits (sanction = CFD)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</si>
  <si>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zone des 8m
Relance volée ou 1/2 volée interdite
Relance protégée dans la zone des 8m
Touches au pied avec possibilité de rentrer en conduite de balle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</si>
  <si>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surface
Relance volée ou 1/2 volée interdite
Prise de balle à la main interdite sur passe volontaire d'un partenaire
HJ à hauteur de la surface (13m)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</si>
  <si>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surface
Relance volée ou 1/2 volée interdite
Prise de balle à la main interdite sur passe volontaire d'un partenaire
HJ à la médiane
Temps de rotation à la moitié de chaque mi temps</t>
    </r>
  </si>
  <si>
    <t>CAHIER DES CHARGES DES TOURNOIS - DISTRICT DE LYON ET DU RHONE DE FOOTBALL
TOURNOIS FUTSAL</t>
  </si>
  <si>
    <r>
      <t xml:space="preserve">Foot à 4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Foot à 5</t>
    </r>
  </si>
  <si>
    <t>1/2 terrain de handball</t>
  </si>
  <si>
    <r>
      <t xml:space="preserve">1/2 terrain de handball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
terrain de handball</t>
    </r>
  </si>
  <si>
    <t>Terrain de handball</t>
  </si>
  <si>
    <t>3 x 1,5m (jalons)</t>
  </si>
  <si>
    <r>
      <t xml:space="preserve">3 x 1,5m (jalons)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
Cages de handball</t>
    </r>
  </si>
  <si>
    <t>Cages de handball</t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</si>
  <si>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zone des 4m
Relance volée ou 1/2 volée interdite
Relance protégée dans la zone des 4m
Touches au pied avec possibilité de rentrer en conduite de balle
Tacles interdits (sanction = CFD)
4" pour jouer chaque remise en jeu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</si>
  <si>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gardien à la main dans la surface
Relance volée ou 1/2 volée interdite
Relance protégée dans la zone des 4m ou 6m
Touches au pied avec possibilité de rentrer en conduite de balle
Tacles interdits (sanction = CFD)
4" pour jouer chaque remise en jeu</t>
    </r>
  </si>
  <si>
    <r>
      <rPr>
        <u/>
        <sz val="10"/>
        <color theme="1"/>
        <rFont val="Calibri"/>
        <family val="2"/>
        <scheme val="minor"/>
      </rPr>
      <t>Règlements fédéraux :</t>
    </r>
    <r>
      <rPr>
        <sz val="10"/>
        <color theme="1"/>
        <rFont val="Calibri"/>
        <family val="2"/>
        <scheme val="minor"/>
      </rPr>
      <t xml:space="preserve">
Dégagement du gardien à la main depuis la surface
Relance volée ou 1/2 volée interdite
Le gardien ne peut retoucher le ballon dans sa propre moitié de terrain avant qu'il soit touché par un adversaire
Prise de balle à la main interdite sur passe volontaire d'un partenaire
4" pour jouer chaque remise en jeu
Pas de hors jeu
Cumul des fautes : la 4ème faute est sanctionnée d'un coup de pied de réparation à 10m</t>
    </r>
  </si>
  <si>
    <t>10 équipes</t>
  </si>
  <si>
    <t>TOURNOI FUTSAL A 10 EQUIPES - A PARTIR DES U11</t>
  </si>
  <si>
    <t>2 poules de 5 - Poules de brassage puis poules de niveau</t>
  </si>
  <si>
    <t>Match 7</t>
  </si>
  <si>
    <t>Match 8</t>
  </si>
  <si>
    <t>8 Matchs par équipe</t>
  </si>
  <si>
    <t>Page 14</t>
  </si>
  <si>
    <r>
      <t>Durée</t>
    </r>
    <r>
      <rPr>
        <b/>
        <sz val="12"/>
        <color theme="1"/>
        <rFont val="Calibri"/>
        <family val="2"/>
        <scheme val="minor"/>
      </rPr>
      <t xml:space="preserve"> : 1/2 Journée</t>
    </r>
  </si>
  <si>
    <t>Page 15</t>
  </si>
  <si>
    <t>Page 16</t>
  </si>
  <si>
    <t>Page 17</t>
  </si>
  <si>
    <t>6 poules de 4 avec une 2ème phase (brassage des poules sans prendre en compte les résultats)</t>
  </si>
  <si>
    <t>4 poules de 4 avec une 2ème phase (brassage des poules sans prendre en compte les résultats)</t>
  </si>
  <si>
    <t>TOURNOI FUTSAL A 24 EQUIPES - U7 ou U9 sur 1/2 terrain</t>
  </si>
  <si>
    <t>TOURNOI FUTSAL A 16 EQUIPES - U7 ou U9 sur 1/2 terrain</t>
  </si>
  <si>
    <r>
      <t>Durée</t>
    </r>
    <r>
      <rPr>
        <b/>
        <sz val="12"/>
        <color theme="1"/>
        <rFont val="Calibri"/>
        <family val="2"/>
        <scheme val="minor"/>
      </rPr>
      <t xml:space="preserve"> : Journée ou 1/2 journée</t>
    </r>
  </si>
  <si>
    <t>TOURNOI FUTSAL A 12 EQUIPES - U7 ou U9 sur 1/2 terrain</t>
  </si>
  <si>
    <t>3 poules de 4 avec une 2ème phase (brassage des poules sans prendre en compte les résultats)</t>
  </si>
  <si>
    <t>2 poules de 5 avec une 2ème phase (brassage des poules sans prendre en compte les résultats)</t>
  </si>
  <si>
    <t>TOURNOI FUTSAL A 10 EQUIPES - U7 ou U9 sur 1/2 terrain</t>
  </si>
  <si>
    <t>TOURNOI FUTSAL A 8 EQUIPES - U7 ou U9 sur 1/2 terrain</t>
  </si>
  <si>
    <t>2 poules de 4 avec une 2ème phase (brassage des poules sans prendre en compte les résultats)</t>
  </si>
  <si>
    <t>3 poules de 4 avec une 2ème phase (brassage sans prendre en compte les résultats)</t>
  </si>
  <si>
    <t>TOURNOI FUTSAL A 12 EQUIPES - U9 (5vs5 terrain complet)</t>
  </si>
  <si>
    <t>TOURNOI FUTSAL A 10 EQUIPES - U9 (5vs5 terrain complet)</t>
  </si>
  <si>
    <t>2 poules de 5 avec une 2ème phase (brassage sans prendre en compte les résultats)</t>
  </si>
  <si>
    <t>TOURNOI FUTSAL A 8 EQUIPES - U9 (5vs5 terrain complet)</t>
  </si>
  <si>
    <r>
      <t>Durée</t>
    </r>
    <r>
      <rPr>
        <b/>
        <sz val="12"/>
        <color theme="1"/>
        <rFont val="Calibri"/>
        <family val="2"/>
        <scheme val="minor"/>
      </rPr>
      <t xml:space="preserve"> : 1/2 journée</t>
    </r>
  </si>
  <si>
    <t>2 poules de 4 avec une 2ème phase (brassage sans prendre en compte les résultats)</t>
  </si>
  <si>
    <t>TOURNOI FUTSAL A 16 EQUIPES - U11 OU U13</t>
  </si>
  <si>
    <t>TOURNOI FUTSAL A 12 EQUIPES - U11 OU U13</t>
  </si>
  <si>
    <t>4 poules de 4 - Poules de brassage puis Phases éliminatoires (Tournoi principal et complémentaire)</t>
  </si>
  <si>
    <t>A partir des U13</t>
  </si>
  <si>
    <t>Impossible sur 1 seul terrain</t>
  </si>
  <si>
    <t>Type</t>
  </si>
  <si>
    <t>Poules de brassage puis 2ème phase éliminatoire</t>
  </si>
  <si>
    <t>Poules de brassage puis 2ème phase avec des poules de niveau</t>
  </si>
  <si>
    <t>2 phases de poules sans tenir compte des résultats</t>
  </si>
  <si>
    <t>TOURNOIS FUTSAL</t>
  </si>
  <si>
    <t>TOURNOIS EXTERIEUR</t>
  </si>
  <si>
    <t>ORGANISATION TYPE DES TOURNOIS</t>
  </si>
  <si>
    <t>Cahier des charges (Page 3)</t>
  </si>
  <si>
    <t>Cahier des charges (Page 2)</t>
  </si>
  <si>
    <t>Temps maximum de la pratique</t>
  </si>
  <si>
    <t>Classement autorisé
Rencontres éliminatoires NON autorisées</t>
  </si>
  <si>
    <t>Classement autorisé
Rencontres éliminatoires autorisées</t>
  </si>
  <si>
    <t>Toutes les équipes font le même nombre de matchs</t>
  </si>
  <si>
    <t>Organisations préconisées</t>
  </si>
  <si>
    <t>T4 (adultes)</t>
  </si>
  <si>
    <t>T3 (enfants)</t>
  </si>
  <si>
    <r>
      <t xml:space="preserve">T3 (enfants)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T4 (adultes)</t>
    </r>
  </si>
  <si>
    <t>U9 (4vs4)
1/2 terrain</t>
  </si>
  <si>
    <t>U7 (4vs4)
1/2 terrain</t>
  </si>
  <si>
    <t>U9 (5vs5)
terrain complet</t>
  </si>
  <si>
    <t>Page 2</t>
  </si>
  <si>
    <t>Page 3</t>
  </si>
  <si>
    <t>COMMENT UTILISER LES ORGANISATIONS "CLE EN MAIN"</t>
  </si>
  <si>
    <r>
      <t xml:space="preserve">Page 5
</t>
    </r>
    <r>
      <rPr>
        <sz val="8"/>
        <rFont val="Calibri"/>
        <family val="2"/>
        <scheme val="minor"/>
      </rPr>
      <t>Organisation peu recommandée</t>
    </r>
  </si>
  <si>
    <r>
      <t xml:space="preserve">Page 9
</t>
    </r>
    <r>
      <rPr>
        <sz val="7"/>
        <rFont val="Calibri"/>
        <family val="2"/>
        <scheme val="minor"/>
      </rPr>
      <t>Organisation peu recommandée</t>
    </r>
  </si>
  <si>
    <t>Organisation des phases par poules
Pas de classement et de matchs éliminatoires
Pas plus d'1h d'attente entre les matchs</t>
  </si>
  <si>
    <t>TOURNOI FUTSAL A 16 EQUIPES - U9</t>
  </si>
  <si>
    <t>2EME PHASE      -</t>
  </si>
  <si>
    <t>Page 18</t>
  </si>
  <si>
    <t>FSMO 1</t>
  </si>
  <si>
    <t>FSMO 2</t>
  </si>
  <si>
    <t>Moulin A Vent 2</t>
  </si>
  <si>
    <t>Moulin A Vent 1</t>
  </si>
  <si>
    <t>Vénissieux FC</t>
  </si>
  <si>
    <t>ACH 2</t>
  </si>
  <si>
    <t>ACH1</t>
  </si>
  <si>
    <t>Ent. Meys Grezieu</t>
  </si>
  <si>
    <t>Autorisation particulière</t>
  </si>
  <si>
    <t>Pas de classement</t>
  </si>
  <si>
    <r>
      <t xml:space="preserve">Poules de brassage puis poules par niveau
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Formule Echiquier 
Pas plus d'1h30 d'attente entre les matchs</t>
    </r>
  </si>
  <si>
    <r>
      <t xml:space="preserve">Poules de brassage puis de niveaux 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
Poules de brassage puis 1/4, 1/2 , finale (+ matchs de classements)
</t>
    </r>
    <r>
      <rPr>
        <u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Formule Echiquier
Pas plus d'1h30 d'attente entre les matchs</t>
    </r>
  </si>
  <si>
    <t>Festi Foot ou Festi Animation
Pas de classement et de matchs éliminatoires
Pas plus d'1h d'attente entre les matchs</t>
  </si>
  <si>
    <t>Match 9</t>
  </si>
  <si>
    <t>Match 10</t>
  </si>
  <si>
    <t>Possibilité d'organiser un tournoi U9 à 8
à partir du 1er juin
Seul les U9 sont autorisés et pas les U8</t>
  </si>
  <si>
    <t>Possibilité d'organiser un tournoi U13 à 11
à partir du 1er juin
Seul les U13 sont autorisés et pas les 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</si>
</sst>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indexed="81"/>
      <name val="Tahoma"/>
      <family val="2"/>
    </font>
    <font>
      <i/>
      <sz val="9"/>
      <color indexed="81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6">
    <xf numFmtId="0" fontId="0" fillId="0" borderId="0" xfId="0"/>
    <xf numFmtId="0" fontId="0" fillId="0" borderId="0" xfId="0" applyProtection="1"/>
    <xf numFmtId="0" fontId="0" fillId="0" borderId="0" xfId="0" applyBorder="1" applyProtection="1"/>
    <xf numFmtId="165" fontId="0" fillId="0" borderId="0" xfId="0" applyNumberFormat="1" applyProtection="1"/>
    <xf numFmtId="0" fontId="5" fillId="0" borderId="20" xfId="0" applyFont="1" applyBorder="1" applyAlignment="1" applyProtection="1"/>
    <xf numFmtId="0" fontId="5" fillId="0" borderId="24" xfId="0" applyFont="1" applyBorder="1" applyAlignment="1" applyProtection="1"/>
    <xf numFmtId="0" fontId="1" fillId="3" borderId="11" xfId="0" applyFont="1" applyFill="1" applyBorder="1" applyProtection="1"/>
    <xf numFmtId="0" fontId="1" fillId="2" borderId="11" xfId="0" applyFont="1" applyFill="1" applyBorder="1" applyProtection="1"/>
    <xf numFmtId="0" fontId="1" fillId="6" borderId="11" xfId="0" applyFont="1" applyFill="1" applyBorder="1" applyProtection="1"/>
    <xf numFmtId="0" fontId="1" fillId="9" borderId="11" xfId="0" applyFont="1" applyFill="1" applyBorder="1" applyProtection="1"/>
    <xf numFmtId="0" fontId="0" fillId="3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0" fontId="0" fillId="3" borderId="8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0" borderId="43" xfId="0" applyBorder="1" applyProtection="1"/>
    <xf numFmtId="0" fontId="0" fillId="0" borderId="20" xfId="0" applyBorder="1" applyProtection="1"/>
    <xf numFmtId="0" fontId="0" fillId="0" borderId="40" xfId="0" applyBorder="1" applyProtection="1"/>
    <xf numFmtId="0" fontId="0" fillId="0" borderId="42" xfId="0" applyBorder="1" applyProtection="1"/>
    <xf numFmtId="0" fontId="0" fillId="0" borderId="39" xfId="0" applyBorder="1" applyProtection="1"/>
    <xf numFmtId="0" fontId="1" fillId="7" borderId="3" xfId="0" applyFont="1" applyFill="1" applyBorder="1" applyProtection="1"/>
    <xf numFmtId="0" fontId="1" fillId="0" borderId="0" xfId="0" applyFont="1" applyBorder="1" applyProtection="1"/>
    <xf numFmtId="0" fontId="1" fillId="8" borderId="3" xfId="0" applyFont="1" applyFill="1" applyBorder="1" applyProtection="1"/>
    <xf numFmtId="0" fontId="1" fillId="5" borderId="3" xfId="0" applyFont="1" applyFill="1" applyBorder="1" applyProtection="1"/>
    <xf numFmtId="0" fontId="1" fillId="4" borderId="3" xfId="0" applyFont="1" applyFill="1" applyBorder="1" applyProtection="1"/>
    <xf numFmtId="0" fontId="1" fillId="0" borderId="0" xfId="0" applyFont="1" applyProtection="1"/>
    <xf numFmtId="165" fontId="0" fillId="7" borderId="6" xfId="0" applyNumberFormat="1" applyFill="1" applyBorder="1" applyProtection="1"/>
    <xf numFmtId="0" fontId="3" fillId="7" borderId="1" xfId="0" applyFont="1" applyFill="1" applyBorder="1" applyProtection="1"/>
    <xf numFmtId="165" fontId="0" fillId="8" borderId="6" xfId="0" applyNumberFormat="1" applyFill="1" applyBorder="1" applyProtection="1"/>
    <xf numFmtId="0" fontId="3" fillId="8" borderId="1" xfId="0" applyFont="1" applyFill="1" applyBorder="1" applyProtection="1"/>
    <xf numFmtId="165" fontId="0" fillId="5" borderId="6" xfId="0" applyNumberFormat="1" applyFill="1" applyBorder="1" applyProtection="1"/>
    <xf numFmtId="0" fontId="3" fillId="5" borderId="1" xfId="0" applyFont="1" applyFill="1" applyBorder="1" applyProtection="1"/>
    <xf numFmtId="165" fontId="0" fillId="4" borderId="6" xfId="0" applyNumberFormat="1" applyFill="1" applyBorder="1" applyProtection="1"/>
    <xf numFmtId="0" fontId="3" fillId="4" borderId="1" xfId="0" applyFont="1" applyFill="1" applyBorder="1" applyProtection="1"/>
    <xf numFmtId="165" fontId="0" fillId="7" borderId="8" xfId="0" applyNumberFormat="1" applyFill="1" applyBorder="1" applyProtection="1"/>
    <xf numFmtId="0" fontId="3" fillId="7" borderId="9" xfId="0" applyFont="1" applyFill="1" applyBorder="1" applyProtection="1"/>
    <xf numFmtId="165" fontId="0" fillId="8" borderId="8" xfId="0" applyNumberFormat="1" applyFill="1" applyBorder="1" applyProtection="1"/>
    <xf numFmtId="0" fontId="3" fillId="8" borderId="9" xfId="0" applyFont="1" applyFill="1" applyBorder="1" applyProtection="1"/>
    <xf numFmtId="165" fontId="0" fillId="5" borderId="8" xfId="0" applyNumberFormat="1" applyFill="1" applyBorder="1" applyProtection="1"/>
    <xf numFmtId="0" fontId="3" fillId="5" borderId="9" xfId="0" applyFont="1" applyFill="1" applyBorder="1" applyProtection="1"/>
    <xf numFmtId="165" fontId="0" fillId="4" borderId="8" xfId="0" applyNumberFormat="1" applyFill="1" applyBorder="1" applyProtection="1"/>
    <xf numFmtId="0" fontId="3" fillId="4" borderId="9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44" xfId="0" applyBorder="1" applyProtection="1"/>
    <xf numFmtId="0" fontId="0" fillId="0" borderId="40" xfId="0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Fill="1" applyProtection="1"/>
    <xf numFmtId="0" fontId="1" fillId="0" borderId="1" xfId="0" applyFont="1" applyFill="1" applyBorder="1" applyProtection="1"/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8" borderId="7" xfId="0" applyFont="1" applyFill="1" applyBorder="1" applyAlignment="1" applyProtection="1">
      <alignment horizontal="center"/>
      <protection locked="0"/>
    </xf>
    <xf numFmtId="0" fontId="3" fillId="8" borderId="9" xfId="0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/>
    <xf numFmtId="0" fontId="0" fillId="0" borderId="1" xfId="0" applyFill="1" applyBorder="1" applyAlignment="1" applyProtection="1">
      <alignment horizontal="center" wrapText="1"/>
    </xf>
    <xf numFmtId="0" fontId="0" fillId="0" borderId="0" xfId="0" applyAlignment="1" applyProtection="1"/>
    <xf numFmtId="0" fontId="5" fillId="0" borderId="20" xfId="0" applyFont="1" applyBorder="1" applyAlignment="1" applyProtection="1"/>
    <xf numFmtId="20" fontId="8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30" xfId="0" applyFill="1" applyBorder="1" applyProtection="1"/>
    <xf numFmtId="0" fontId="0" fillId="0" borderId="31" xfId="0" applyFill="1" applyBorder="1" applyProtection="1"/>
    <xf numFmtId="0" fontId="1" fillId="0" borderId="31" xfId="0" applyFont="1" applyFill="1" applyBorder="1" applyProtection="1"/>
    <xf numFmtId="0" fontId="0" fillId="0" borderId="32" xfId="0" applyFill="1" applyBorder="1" applyProtection="1"/>
    <xf numFmtId="0" fontId="5" fillId="0" borderId="20" xfId="0" applyFont="1" applyBorder="1" applyAlignment="1" applyProtection="1">
      <alignment horizontal="right"/>
    </xf>
    <xf numFmtId="0" fontId="5" fillId="0" borderId="24" xfId="0" applyFont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0" fontId="1" fillId="9" borderId="3" xfId="0" applyFont="1" applyFill="1" applyBorder="1" applyProtection="1"/>
    <xf numFmtId="0" fontId="1" fillId="0" borderId="11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/>
    <xf numFmtId="0" fontId="0" fillId="0" borderId="44" xfId="0" applyFill="1" applyBorder="1" applyProtection="1"/>
    <xf numFmtId="0" fontId="1" fillId="0" borderId="17" xfId="0" applyFont="1" applyFill="1" applyBorder="1" applyProtection="1"/>
    <xf numFmtId="0" fontId="0" fillId="0" borderId="18" xfId="0" applyFill="1" applyBorder="1" applyAlignment="1" applyProtection="1">
      <alignment horizontal="center" wrapText="1"/>
    </xf>
    <xf numFmtId="0" fontId="0" fillId="0" borderId="19" xfId="0" applyFill="1" applyBorder="1" applyAlignment="1" applyProtection="1">
      <alignment horizontal="center" wrapText="1"/>
    </xf>
    <xf numFmtId="0" fontId="0" fillId="0" borderId="4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/>
    <xf numFmtId="0" fontId="1" fillId="0" borderId="3" xfId="0" applyFont="1" applyFill="1" applyBorder="1" applyProtection="1"/>
    <xf numFmtId="0" fontId="1" fillId="6" borderId="3" xfId="0" applyFont="1" applyFill="1" applyBorder="1" applyProtection="1"/>
    <xf numFmtId="0" fontId="5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0" fillId="0" borderId="33" xfId="0" applyFill="1" applyBorder="1" applyAlignment="1" applyProtection="1">
      <alignment horizontal="center" wrapText="1"/>
    </xf>
    <xf numFmtId="0" fontId="3" fillId="0" borderId="34" xfId="0" applyFont="1" applyFill="1" applyBorder="1" applyAlignment="1" applyProtection="1"/>
    <xf numFmtId="0" fontId="1" fillId="0" borderId="40" xfId="0" applyFont="1" applyFill="1" applyBorder="1" applyProtection="1"/>
    <xf numFmtId="0" fontId="0" fillId="0" borderId="40" xfId="0" applyFill="1" applyBorder="1" applyProtection="1"/>
    <xf numFmtId="0" fontId="7" fillId="0" borderId="0" xfId="0" applyFont="1" applyBorder="1" applyAlignment="1" applyProtection="1">
      <alignment vertical="center"/>
    </xf>
    <xf numFmtId="0" fontId="0" fillId="0" borderId="31" xfId="0" applyBorder="1" applyProtection="1"/>
    <xf numFmtId="0" fontId="0" fillId="0" borderId="13" xfId="0" applyBorder="1" applyProtection="1"/>
    <xf numFmtId="0" fontId="0" fillId="0" borderId="24" xfId="0" applyBorder="1" applyProtection="1"/>
    <xf numFmtId="0" fontId="0" fillId="0" borderId="33" xfId="0" applyFill="1" applyBorder="1" applyAlignment="1" applyProtection="1">
      <alignment horizontal="center"/>
    </xf>
    <xf numFmtId="0" fontId="0" fillId="11" borderId="30" xfId="0" applyFill="1" applyBorder="1" applyProtection="1"/>
    <xf numFmtId="0" fontId="0" fillId="11" borderId="31" xfId="0" applyFill="1" applyBorder="1" applyProtection="1"/>
    <xf numFmtId="0" fontId="1" fillId="11" borderId="31" xfId="0" applyFont="1" applyFill="1" applyBorder="1" applyProtection="1"/>
    <xf numFmtId="0" fontId="0" fillId="11" borderId="13" xfId="0" applyFill="1" applyBorder="1" applyProtection="1"/>
    <xf numFmtId="0" fontId="0" fillId="11" borderId="20" xfId="0" applyFill="1" applyBorder="1" applyProtection="1"/>
    <xf numFmtId="0" fontId="0" fillId="11" borderId="24" xfId="0" applyFill="1" applyBorder="1" applyProtection="1"/>
    <xf numFmtId="0" fontId="3" fillId="0" borderId="44" xfId="0" applyFont="1" applyFill="1" applyBorder="1" applyAlignment="1" applyProtection="1">
      <alignment horizontal="left"/>
    </xf>
    <xf numFmtId="1" fontId="3" fillId="0" borderId="44" xfId="0" applyNumberFormat="1" applyFont="1" applyFill="1" applyBorder="1" applyAlignment="1" applyProtection="1">
      <alignment horizontal="center"/>
    </xf>
    <xf numFmtId="1" fontId="3" fillId="0" borderId="41" xfId="0" applyNumberFormat="1" applyFont="1" applyFill="1" applyBorder="1" applyAlignment="1" applyProtection="1">
      <alignment horizontal="center"/>
    </xf>
    <xf numFmtId="165" fontId="0" fillId="0" borderId="52" xfId="0" applyNumberFormat="1" applyFill="1" applyBorder="1" applyProtection="1"/>
    <xf numFmtId="0" fontId="3" fillId="0" borderId="44" xfId="0" applyFont="1" applyFill="1" applyBorder="1" applyProtection="1"/>
    <xf numFmtId="165" fontId="0" fillId="0" borderId="44" xfId="0" applyNumberFormat="1" applyFill="1" applyBorder="1" applyProtection="1"/>
    <xf numFmtId="0" fontId="1" fillId="0" borderId="46" xfId="0" applyFont="1" applyFill="1" applyBorder="1" applyProtection="1"/>
    <xf numFmtId="0" fontId="0" fillId="0" borderId="30" xfId="0" applyBorder="1" applyProtection="1"/>
    <xf numFmtId="0" fontId="0" fillId="0" borderId="32" xfId="0" applyBorder="1" applyProtection="1"/>
    <xf numFmtId="0" fontId="1" fillId="2" borderId="3" xfId="0" applyFont="1" applyFill="1" applyBorder="1" applyProtection="1"/>
    <xf numFmtId="0" fontId="1" fillId="3" borderId="3" xfId="0" applyFont="1" applyFill="1" applyBorder="1" applyProtection="1"/>
    <xf numFmtId="0" fontId="5" fillId="0" borderId="20" xfId="0" applyFont="1" applyBorder="1" applyAlignment="1" applyProtection="1">
      <alignment horizontal="right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/>
    <xf numFmtId="165" fontId="0" fillId="7" borderId="33" xfId="0" applyNumberFormat="1" applyFill="1" applyBorder="1" applyProtection="1"/>
    <xf numFmtId="0" fontId="3" fillId="7" borderId="34" xfId="0" applyFont="1" applyFill="1" applyBorder="1" applyProtection="1"/>
    <xf numFmtId="165" fontId="0" fillId="8" borderId="33" xfId="0" applyNumberFormat="1" applyFill="1" applyBorder="1" applyProtection="1"/>
    <xf numFmtId="0" fontId="3" fillId="8" borderId="34" xfId="0" applyFont="1" applyFill="1" applyBorder="1" applyProtection="1"/>
    <xf numFmtId="165" fontId="0" fillId="5" borderId="33" xfId="0" applyNumberFormat="1" applyFill="1" applyBorder="1" applyProtection="1"/>
    <xf numFmtId="0" fontId="3" fillId="5" borderId="34" xfId="0" applyFont="1" applyFill="1" applyBorder="1" applyProtection="1"/>
    <xf numFmtId="165" fontId="0" fillId="4" borderId="33" xfId="0" applyNumberFormat="1" applyFill="1" applyBorder="1" applyProtection="1"/>
    <xf numFmtId="0" fontId="3" fillId="4" borderId="34" xfId="0" applyFont="1" applyFill="1" applyBorder="1" applyProtection="1"/>
    <xf numFmtId="165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5" fillId="0" borderId="0" xfId="0" applyFont="1" applyBorder="1" applyAlignment="1" applyProtection="1">
      <alignment horizontal="right"/>
    </xf>
    <xf numFmtId="0" fontId="1" fillId="13" borderId="11" xfId="0" applyFont="1" applyFill="1" applyBorder="1" applyProtection="1"/>
    <xf numFmtId="165" fontId="0" fillId="13" borderId="6" xfId="0" applyNumberFormat="1" applyFill="1" applyBorder="1" applyProtection="1"/>
    <xf numFmtId="0" fontId="3" fillId="13" borderId="1" xfId="0" applyFont="1" applyFill="1" applyBorder="1" applyProtection="1"/>
    <xf numFmtId="0" fontId="3" fillId="13" borderId="1" xfId="0" applyFont="1" applyFill="1" applyBorder="1" applyAlignment="1" applyProtection="1">
      <alignment horizontal="center"/>
      <protection locked="0"/>
    </xf>
    <xf numFmtId="0" fontId="3" fillId="13" borderId="7" xfId="0" applyFont="1" applyFill="1" applyBorder="1" applyAlignment="1" applyProtection="1">
      <alignment horizontal="center"/>
      <protection locked="0"/>
    </xf>
    <xf numFmtId="165" fontId="0" fillId="13" borderId="8" xfId="0" applyNumberFormat="1" applyFill="1" applyBorder="1" applyProtection="1"/>
    <xf numFmtId="0" fontId="3" fillId="13" borderId="9" xfId="0" applyFont="1" applyFill="1" applyBorder="1" applyProtection="1"/>
    <xf numFmtId="0" fontId="3" fillId="13" borderId="9" xfId="0" applyFont="1" applyFill="1" applyBorder="1" applyAlignment="1" applyProtection="1">
      <alignment horizontal="center"/>
      <protection locked="0"/>
    </xf>
    <xf numFmtId="0" fontId="3" fillId="13" borderId="10" xfId="0" applyFont="1" applyFill="1" applyBorder="1" applyAlignment="1" applyProtection="1">
      <alignment horizontal="center"/>
      <protection locked="0"/>
    </xf>
    <xf numFmtId="0" fontId="1" fillId="13" borderId="3" xfId="0" applyFont="1" applyFill="1" applyBorder="1" applyProtection="1"/>
    <xf numFmtId="0" fontId="1" fillId="14" borderId="11" xfId="0" applyFont="1" applyFill="1" applyBorder="1" applyProtection="1"/>
    <xf numFmtId="165" fontId="0" fillId="14" borderId="6" xfId="0" applyNumberFormat="1" applyFill="1" applyBorder="1" applyProtection="1"/>
    <xf numFmtId="0" fontId="3" fillId="14" borderId="1" xfId="0" applyFont="1" applyFill="1" applyBorder="1" applyProtection="1"/>
    <xf numFmtId="0" fontId="3" fillId="14" borderId="1" xfId="0" applyFont="1" applyFill="1" applyBorder="1" applyAlignment="1" applyProtection="1">
      <alignment horizontal="center"/>
      <protection locked="0"/>
    </xf>
    <xf numFmtId="0" fontId="3" fillId="14" borderId="7" xfId="0" applyFont="1" applyFill="1" applyBorder="1" applyAlignment="1" applyProtection="1">
      <alignment horizontal="center"/>
      <protection locked="0"/>
    </xf>
    <xf numFmtId="165" fontId="0" fillId="14" borderId="8" xfId="0" applyNumberFormat="1" applyFill="1" applyBorder="1" applyProtection="1"/>
    <xf numFmtId="0" fontId="3" fillId="14" borderId="9" xfId="0" applyFont="1" applyFill="1" applyBorder="1" applyProtection="1"/>
    <xf numFmtId="0" fontId="3" fillId="14" borderId="9" xfId="0" applyFont="1" applyFill="1" applyBorder="1" applyAlignment="1" applyProtection="1">
      <alignment horizontal="center"/>
      <protection locked="0"/>
    </xf>
    <xf numFmtId="0" fontId="3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center"/>
    </xf>
    <xf numFmtId="165" fontId="0" fillId="0" borderId="43" xfId="0" applyNumberFormat="1" applyFill="1" applyBorder="1" applyProtection="1"/>
    <xf numFmtId="0" fontId="1" fillId="11" borderId="0" xfId="0" applyFont="1" applyFill="1" applyBorder="1" applyProtection="1"/>
    <xf numFmtId="0" fontId="0" fillId="11" borderId="0" xfId="0" applyFill="1" applyBorder="1" applyProtection="1"/>
    <xf numFmtId="0" fontId="0" fillId="11" borderId="44" xfId="0" applyFill="1" applyBorder="1" applyProtection="1"/>
    <xf numFmtId="0" fontId="1" fillId="10" borderId="0" xfId="0" applyFont="1" applyFill="1" applyBorder="1" applyProtection="1"/>
    <xf numFmtId="0" fontId="0" fillId="10" borderId="0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3" fillId="0" borderId="43" xfId="0" applyFont="1" applyFill="1" applyBorder="1" applyAlignment="1" applyProtection="1"/>
    <xf numFmtId="0" fontId="3" fillId="0" borderId="44" xfId="0" applyFont="1" applyFill="1" applyBorder="1" applyAlignment="1" applyProtection="1">
      <alignment horizontal="center"/>
    </xf>
    <xf numFmtId="20" fontId="8" fillId="11" borderId="0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Fill="1" applyBorder="1" applyAlignment="1" applyProtection="1"/>
    <xf numFmtId="1" fontId="3" fillId="0" borderId="28" xfId="0" applyNumberFormat="1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1" fontId="3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0" fontId="0" fillId="0" borderId="0" xfId="0" applyBorder="1" applyAlignment="1" applyProtection="1">
      <alignment horizontal="center"/>
    </xf>
    <xf numFmtId="1" fontId="3" fillId="0" borderId="7" xfId="0" applyNumberFormat="1" applyFont="1" applyFill="1" applyBorder="1" applyAlignment="1" applyProtection="1"/>
    <xf numFmtId="1" fontId="3" fillId="0" borderId="9" xfId="0" applyNumberFormat="1" applyFont="1" applyFill="1" applyBorder="1" applyAlignment="1" applyProtection="1"/>
    <xf numFmtId="1" fontId="3" fillId="0" borderId="10" xfId="0" applyNumberFormat="1" applyFont="1" applyFill="1" applyBorder="1" applyAlignment="1" applyProtection="1"/>
    <xf numFmtId="0" fontId="3" fillId="0" borderId="41" xfId="0" applyFont="1" applyFill="1" applyBorder="1" applyAlignment="1" applyProtection="1">
      <alignment horizontal="center"/>
    </xf>
    <xf numFmtId="0" fontId="0" fillId="0" borderId="41" xfId="0" applyBorder="1" applyProtection="1"/>
    <xf numFmtId="20" fontId="8" fillId="0" borderId="2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/>
    <xf numFmtId="20" fontId="8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1" fillId="0" borderId="32" xfId="0" applyFont="1" applyBorder="1" applyProtection="1"/>
    <xf numFmtId="0" fontId="1" fillId="0" borderId="36" xfId="0" applyFont="1" applyFill="1" applyBorder="1" applyAlignment="1" applyProtection="1"/>
    <xf numFmtId="0" fontId="1" fillId="0" borderId="30" xfId="0" applyFont="1" applyFill="1" applyBorder="1" applyAlignment="1" applyProtection="1"/>
    <xf numFmtId="0" fontId="1" fillId="0" borderId="31" xfId="0" applyFont="1" applyFill="1" applyBorder="1" applyAlignment="1" applyProtection="1"/>
    <xf numFmtId="0" fontId="1" fillId="0" borderId="32" xfId="0" applyFont="1" applyFill="1" applyBorder="1" applyAlignment="1" applyProtection="1"/>
    <xf numFmtId="0" fontId="9" fillId="0" borderId="0" xfId="0" applyFont="1" applyFill="1" applyBorder="1" applyAlignment="1" applyProtection="1"/>
    <xf numFmtId="20" fontId="1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/>
    <xf numFmtId="0" fontId="0" fillId="0" borderId="40" xfId="0" applyBorder="1" applyAlignment="1" applyProtection="1"/>
    <xf numFmtId="0" fontId="5" fillId="0" borderId="0" xfId="0" applyFont="1" applyBorder="1" applyAlignment="1" applyProtection="1"/>
    <xf numFmtId="0" fontId="3" fillId="5" borderId="7" xfId="0" applyFont="1" applyFill="1" applyBorder="1" applyProtection="1"/>
    <xf numFmtId="0" fontId="3" fillId="5" borderId="10" xfId="0" applyFont="1" applyFill="1" applyBorder="1" applyProtection="1"/>
    <xf numFmtId="0" fontId="0" fillId="10" borderId="0" xfId="0" applyFill="1" applyProtection="1"/>
    <xf numFmtId="165" fontId="2" fillId="0" borderId="0" xfId="0" applyNumberFormat="1" applyFont="1" applyFill="1" applyBorder="1" applyAlignment="1" applyProtection="1">
      <alignment vertical="center"/>
    </xf>
    <xf numFmtId="20" fontId="8" fillId="0" borderId="24" xfId="0" applyNumberFormat="1" applyFont="1" applyBorder="1" applyAlignment="1" applyProtection="1">
      <alignment vertical="center"/>
    </xf>
    <xf numFmtId="20" fontId="8" fillId="0" borderId="0" xfId="0" applyNumberFormat="1" applyFont="1" applyBorder="1" applyAlignment="1" applyProtection="1">
      <alignment vertical="center"/>
    </xf>
    <xf numFmtId="0" fontId="1" fillId="2" borderId="60" xfId="0" applyFont="1" applyFill="1" applyBorder="1" applyAlignment="1" applyProtection="1"/>
    <xf numFmtId="0" fontId="1" fillId="2" borderId="40" xfId="0" applyFont="1" applyFill="1" applyBorder="1" applyAlignment="1" applyProtection="1"/>
    <xf numFmtId="0" fontId="1" fillId="2" borderId="59" xfId="0" applyFont="1" applyFill="1" applyBorder="1" applyAlignment="1" applyProtection="1"/>
    <xf numFmtId="0" fontId="1" fillId="2" borderId="41" xfId="0" applyFont="1" applyFill="1" applyBorder="1" applyAlignment="1" applyProtection="1"/>
    <xf numFmtId="0" fontId="0" fillId="0" borderId="44" xfId="0" applyBorder="1" applyAlignment="1" applyProtection="1">
      <alignment vertical="center"/>
    </xf>
    <xf numFmtId="165" fontId="7" fillId="0" borderId="44" xfId="0" applyNumberFormat="1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20" fontId="11" fillId="0" borderId="2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5" fontId="2" fillId="15" borderId="2" xfId="0" applyNumberFormat="1" applyFont="1" applyFill="1" applyBorder="1" applyAlignment="1" applyProtection="1">
      <alignment horizontal="center" vertical="center"/>
      <protection locked="0"/>
    </xf>
    <xf numFmtId="20" fontId="8" fillId="10" borderId="0" xfId="0" applyNumberFormat="1" applyFont="1" applyFill="1" applyBorder="1" applyAlignment="1" applyProtection="1">
      <alignment vertical="center"/>
    </xf>
    <xf numFmtId="0" fontId="0" fillId="10" borderId="44" xfId="0" applyFill="1" applyBorder="1" applyProtection="1"/>
    <xf numFmtId="0" fontId="0" fillId="0" borderId="0" xfId="0" applyProtection="1">
      <protection locked="0"/>
    </xf>
    <xf numFmtId="0" fontId="0" fillId="0" borderId="32" xfId="0" applyFill="1" applyBorder="1" applyProtection="1">
      <protection locked="0"/>
    </xf>
    <xf numFmtId="0" fontId="5" fillId="0" borderId="2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0" fillId="0" borderId="0" xfId="0" applyFill="1" applyBorder="1" applyAlignment="1" applyProtection="1">
      <alignment horizontal="center"/>
    </xf>
    <xf numFmtId="0" fontId="0" fillId="0" borderId="43" xfId="0" applyFill="1" applyBorder="1" applyProtection="1"/>
    <xf numFmtId="0" fontId="1" fillId="0" borderId="43" xfId="0" applyFont="1" applyFill="1" applyBorder="1" applyProtection="1"/>
    <xf numFmtId="0" fontId="5" fillId="0" borderId="42" xfId="0" applyFont="1" applyBorder="1" applyAlignment="1" applyProtection="1"/>
    <xf numFmtId="0" fontId="1" fillId="3" borderId="17" xfId="0" applyFont="1" applyFill="1" applyBorder="1" applyProtection="1"/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1" fillId="7" borderId="46" xfId="0" applyFont="1" applyFill="1" applyBorder="1" applyProtection="1"/>
    <xf numFmtId="165" fontId="0" fillId="7" borderId="18" xfId="0" applyNumberFormat="1" applyFill="1" applyBorder="1" applyProtection="1"/>
    <xf numFmtId="165" fontId="0" fillId="7" borderId="19" xfId="0" applyNumberFormat="1" applyFill="1" applyBorder="1" applyProtection="1"/>
    <xf numFmtId="0" fontId="0" fillId="10" borderId="30" xfId="0" applyFill="1" applyBorder="1" applyProtection="1"/>
    <xf numFmtId="20" fontId="8" fillId="10" borderId="31" xfId="0" applyNumberFormat="1" applyFont="1" applyFill="1" applyBorder="1" applyAlignment="1" applyProtection="1">
      <alignment horizontal="center" vertical="center"/>
    </xf>
    <xf numFmtId="0" fontId="0" fillId="10" borderId="31" xfId="0" applyFill="1" applyBorder="1" applyProtection="1"/>
    <xf numFmtId="0" fontId="1" fillId="10" borderId="31" xfId="0" applyFont="1" applyFill="1" applyBorder="1" applyProtection="1"/>
    <xf numFmtId="0" fontId="0" fillId="10" borderId="32" xfId="0" applyFill="1" applyBorder="1" applyProtection="1"/>
    <xf numFmtId="20" fontId="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2" xfId="0" applyFill="1" applyBorder="1" applyProtection="1"/>
    <xf numFmtId="20" fontId="8" fillId="0" borderId="42" xfId="0" applyNumberFormat="1" applyFont="1" applyBorder="1" applyAlignment="1" applyProtection="1">
      <alignment vertical="center"/>
    </xf>
    <xf numFmtId="0" fontId="1" fillId="0" borderId="48" xfId="0" applyFont="1" applyFill="1" applyBorder="1" applyProtection="1"/>
    <xf numFmtId="0" fontId="1" fillId="0" borderId="42" xfId="0" applyFont="1" applyFill="1" applyBorder="1" applyProtection="1"/>
    <xf numFmtId="0" fontId="0" fillId="0" borderId="43" xfId="0" applyFill="1" applyBorder="1" applyAlignment="1" applyProtection="1">
      <alignment horizontal="center"/>
    </xf>
    <xf numFmtId="0" fontId="0" fillId="0" borderId="52" xfId="0" applyFill="1" applyBorder="1" applyAlignment="1" applyProtection="1">
      <alignment horizontal="center"/>
    </xf>
    <xf numFmtId="0" fontId="3" fillId="7" borderId="10" xfId="0" applyFont="1" applyFill="1" applyBorder="1" applyProtection="1"/>
    <xf numFmtId="0" fontId="3" fillId="8" borderId="10" xfId="0" applyFont="1" applyFill="1" applyBorder="1" applyProtection="1"/>
    <xf numFmtId="0" fontId="3" fillId="5" borderId="35" xfId="0" applyFont="1" applyFill="1" applyBorder="1" applyProtection="1"/>
    <xf numFmtId="0" fontId="0" fillId="10" borderId="13" xfId="0" applyFill="1" applyBorder="1" applyProtection="1"/>
    <xf numFmtId="0" fontId="0" fillId="10" borderId="20" xfId="0" applyFill="1" applyBorder="1" applyProtection="1"/>
    <xf numFmtId="0" fontId="0" fillId="10" borderId="24" xfId="0" applyFill="1" applyBorder="1" applyProtection="1"/>
    <xf numFmtId="0" fontId="1" fillId="7" borderId="11" xfId="0" applyFont="1" applyFill="1" applyBorder="1" applyProtection="1"/>
    <xf numFmtId="0" fontId="1" fillId="8" borderId="11" xfId="0" applyFont="1" applyFill="1" applyBorder="1" applyProtection="1"/>
    <xf numFmtId="0" fontId="1" fillId="5" borderId="11" xfId="0" applyFont="1" applyFill="1" applyBorder="1" applyProtection="1"/>
    <xf numFmtId="0" fontId="7" fillId="0" borderId="40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7" fillId="0" borderId="4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/>
    <xf numFmtId="0" fontId="5" fillId="0" borderId="24" xfId="0" applyFont="1" applyBorder="1" applyAlignment="1" applyProtection="1"/>
    <xf numFmtId="0" fontId="1" fillId="0" borderId="46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0" fillId="0" borderId="4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3" borderId="33" xfId="0" applyFill="1" applyBorder="1" applyAlignment="1" applyProtection="1">
      <alignment horizontal="center"/>
    </xf>
    <xf numFmtId="0" fontId="0" fillId="2" borderId="33" xfId="0" applyFill="1" applyBorder="1" applyAlignment="1" applyProtection="1">
      <alignment horizontal="center"/>
    </xf>
    <xf numFmtId="0" fontId="0" fillId="6" borderId="33" xfId="0" applyFill="1" applyBorder="1" applyAlignment="1" applyProtection="1">
      <alignment horizontal="center"/>
    </xf>
    <xf numFmtId="0" fontId="0" fillId="9" borderId="33" xfId="0" applyFill="1" applyBorder="1" applyAlignment="1" applyProtection="1">
      <alignment horizontal="center"/>
    </xf>
    <xf numFmtId="20" fontId="7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11" borderId="32" xfId="0" applyFill="1" applyBorder="1" applyProtection="1"/>
    <xf numFmtId="0" fontId="3" fillId="8" borderId="27" xfId="0" applyFont="1" applyFill="1" applyBorder="1" applyProtection="1"/>
    <xf numFmtId="0" fontId="3" fillId="8" borderId="28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7" fillId="0" borderId="5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165" fontId="0" fillId="0" borderId="41" xfId="0" applyNumberFormat="1" applyBorder="1" applyProtection="1"/>
    <xf numFmtId="0" fontId="3" fillId="0" borderId="42" xfId="0" applyFont="1" applyFill="1" applyBorder="1" applyAlignment="1" applyProtection="1"/>
    <xf numFmtId="0" fontId="0" fillId="11" borderId="32" xfId="0" applyFill="1" applyBorder="1" applyProtection="1">
      <protection locked="0"/>
    </xf>
    <xf numFmtId="0" fontId="0" fillId="0" borderId="44" xfId="0" applyFill="1" applyBorder="1" applyProtection="1">
      <protection locked="0"/>
    </xf>
    <xf numFmtId="165" fontId="7" fillId="0" borderId="44" xfId="0" applyNumberFormat="1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165" fontId="0" fillId="0" borderId="0" xfId="0" applyNumberFormat="1" applyBorder="1" applyProtection="1"/>
    <xf numFmtId="0" fontId="1" fillId="0" borderId="40" xfId="0" applyFont="1" applyBorder="1" applyProtection="1"/>
    <xf numFmtId="0" fontId="1" fillId="0" borderId="3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0" xfId="1" applyFont="1"/>
    <xf numFmtId="0" fontId="16" fillId="0" borderId="42" xfId="1" applyFont="1" applyFill="1" applyBorder="1" applyAlignment="1">
      <alignment horizontal="left" vertical="center"/>
    </xf>
    <xf numFmtId="0" fontId="17" fillId="0" borderId="42" xfId="1" applyFont="1" applyBorder="1"/>
    <xf numFmtId="0" fontId="17" fillId="0" borderId="39" xfId="1" applyFont="1" applyBorder="1"/>
    <xf numFmtId="0" fontId="1" fillId="14" borderId="46" xfId="0" applyFont="1" applyFill="1" applyBorder="1" applyProtection="1"/>
    <xf numFmtId="165" fontId="0" fillId="14" borderId="18" xfId="0" applyNumberFormat="1" applyFill="1" applyBorder="1" applyProtection="1"/>
    <xf numFmtId="165" fontId="0" fillId="14" borderId="19" xfId="0" applyNumberFormat="1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20" fontId="8" fillId="10" borderId="30" xfId="0" applyNumberFormat="1" applyFont="1" applyFill="1" applyBorder="1" applyAlignment="1" applyProtection="1">
      <alignment vertical="center"/>
      <protection locked="0"/>
    </xf>
    <xf numFmtId="165" fontId="5" fillId="10" borderId="31" xfId="0" applyNumberFormat="1" applyFont="1" applyFill="1" applyBorder="1" applyAlignment="1" applyProtection="1"/>
    <xf numFmtId="0" fontId="9" fillId="10" borderId="32" xfId="0" applyFont="1" applyFill="1" applyBorder="1" applyAlignment="1" applyProtection="1"/>
    <xf numFmtId="0" fontId="3" fillId="8" borderId="27" xfId="0" applyFont="1" applyFill="1" applyBorder="1" applyAlignment="1" applyProtection="1">
      <alignment horizontal="center"/>
      <protection locked="0"/>
    </xf>
    <xf numFmtId="0" fontId="3" fillId="8" borderId="28" xfId="0" applyFont="1" applyFill="1" applyBorder="1" applyAlignment="1" applyProtection="1">
      <alignment horizontal="center"/>
      <protection locked="0"/>
    </xf>
    <xf numFmtId="0" fontId="1" fillId="6" borderId="17" xfId="0" applyFont="1" applyFill="1" applyBorder="1" applyProtection="1"/>
    <xf numFmtId="0" fontId="0" fillId="6" borderId="18" xfId="0" applyFill="1" applyBorder="1" applyAlignment="1" applyProtection="1">
      <alignment horizontal="center"/>
    </xf>
    <xf numFmtId="0" fontId="0" fillId="6" borderId="5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1" fillId="5" borderId="46" xfId="0" applyFont="1" applyFill="1" applyBorder="1" applyProtection="1"/>
    <xf numFmtId="165" fontId="0" fillId="5" borderId="18" xfId="0" applyNumberFormat="1" applyFill="1" applyBorder="1" applyProtection="1"/>
    <xf numFmtId="165" fontId="0" fillId="5" borderId="19" xfId="0" applyNumberFormat="1" applyFill="1" applyBorder="1" applyProtection="1"/>
    <xf numFmtId="0" fontId="0" fillId="0" borderId="50" xfId="0" applyFill="1" applyBorder="1" applyAlignment="1" applyProtection="1">
      <alignment horizontal="center"/>
    </xf>
    <xf numFmtId="0" fontId="1" fillId="7" borderId="65" xfId="0" applyFont="1" applyFill="1" applyBorder="1" applyProtection="1"/>
    <xf numFmtId="165" fontId="0" fillId="7" borderId="15" xfId="0" applyNumberFormat="1" applyFill="1" applyBorder="1" applyProtection="1"/>
    <xf numFmtId="165" fontId="0" fillId="7" borderId="16" xfId="0" applyNumberFormat="1" applyFill="1" applyBorder="1" applyProtection="1"/>
    <xf numFmtId="0" fontId="3" fillId="7" borderId="6" xfId="0" applyFont="1" applyFill="1" applyBorder="1" applyProtection="1"/>
    <xf numFmtId="0" fontId="3" fillId="7" borderId="7" xfId="0" applyFont="1" applyFill="1" applyBorder="1" applyProtection="1"/>
    <xf numFmtId="0" fontId="3" fillId="7" borderId="8" xfId="0" applyFont="1" applyFill="1" applyBorder="1" applyProtection="1"/>
    <xf numFmtId="0" fontId="3" fillId="5" borderId="28" xfId="0" applyFont="1" applyFill="1" applyBorder="1" applyProtection="1"/>
    <xf numFmtId="20" fontId="8" fillId="0" borderId="31" xfId="0" applyNumberFormat="1" applyFont="1" applyFill="1" applyBorder="1" applyAlignment="1" applyProtection="1">
      <alignment vertical="center"/>
    </xf>
    <xf numFmtId="20" fontId="8" fillId="0" borderId="30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1" fillId="2" borderId="44" xfId="0" applyFont="1" applyFill="1" applyBorder="1" applyAlignment="1" applyProtection="1"/>
    <xf numFmtId="0" fontId="1" fillId="6" borderId="46" xfId="0" applyFont="1" applyFill="1" applyBorder="1" applyProtection="1"/>
    <xf numFmtId="0" fontId="16" fillId="0" borderId="20" xfId="1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10" borderId="27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/>
    </xf>
    <xf numFmtId="0" fontId="4" fillId="0" borderId="39" xfId="0" applyFont="1" applyBorder="1" applyAlignment="1" applyProtection="1">
      <protection locked="0"/>
    </xf>
    <xf numFmtId="0" fontId="7" fillId="0" borderId="43" xfId="0" applyFont="1" applyBorder="1"/>
    <xf numFmtId="0" fontId="7" fillId="0" borderId="0" xfId="0" applyFont="1" applyBorder="1"/>
    <xf numFmtId="0" fontId="7" fillId="0" borderId="40" xfId="0" applyFont="1" applyBorder="1"/>
    <xf numFmtId="0" fontId="7" fillId="0" borderId="52" xfId="0" applyFont="1" applyBorder="1"/>
    <xf numFmtId="0" fontId="7" fillId="0" borderId="44" xfId="0" applyFont="1" applyBorder="1"/>
    <xf numFmtId="0" fontId="7" fillId="0" borderId="41" xfId="0" applyFont="1" applyBorder="1"/>
    <xf numFmtId="0" fontId="17" fillId="0" borderId="46" xfId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5" fillId="0" borderId="20" xfId="0" applyFont="1" applyBorder="1" applyAlignment="1" applyProtection="1"/>
    <xf numFmtId="0" fontId="3" fillId="0" borderId="44" xfId="0" applyFont="1" applyFill="1" applyBorder="1" applyAlignment="1" applyProtection="1">
      <alignment horizontal="left"/>
    </xf>
    <xf numFmtId="0" fontId="2" fillId="0" borderId="20" xfId="0" applyFont="1" applyBorder="1" applyAlignment="1">
      <alignment horizontal="center" vertical="center"/>
    </xf>
    <xf numFmtId="0" fontId="1" fillId="0" borderId="6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165" fontId="5" fillId="0" borderId="20" xfId="0" applyNumberFormat="1" applyFont="1" applyFill="1" applyBorder="1" applyAlignment="1" applyProtection="1">
      <alignment horizontal="center"/>
    </xf>
    <xf numFmtId="165" fontId="5" fillId="0" borderId="24" xfId="0" applyNumberFormat="1" applyFont="1" applyFill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" fillId="14" borderId="36" xfId="0" applyFont="1" applyFill="1" applyBorder="1" applyAlignment="1" applyProtection="1">
      <alignment horizontal="center"/>
    </xf>
    <xf numFmtId="0" fontId="1" fillId="14" borderId="37" xfId="0" applyFont="1" applyFill="1" applyBorder="1" applyAlignment="1" applyProtection="1">
      <alignment horizontal="center"/>
    </xf>
    <xf numFmtId="0" fontId="1" fillId="14" borderId="46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center"/>
    </xf>
    <xf numFmtId="20" fontId="11" fillId="0" borderId="13" xfId="0" applyNumberFormat="1" applyFont="1" applyBorder="1" applyAlignment="1" applyProtection="1">
      <alignment horizontal="center" vertical="center"/>
      <protection locked="0"/>
    </xf>
    <xf numFmtId="20" fontId="11" fillId="0" borderId="24" xfId="0" applyNumberFormat="1" applyFont="1" applyBorder="1" applyAlignment="1" applyProtection="1">
      <alignment horizontal="center" vertical="center"/>
      <protection locked="0"/>
    </xf>
    <xf numFmtId="0" fontId="1" fillId="14" borderId="4" xfId="0" applyFont="1" applyFill="1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1" fillId="14" borderId="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0" borderId="13" xfId="0" applyFont="1" applyBorder="1" applyAlignment="1" applyProtection="1">
      <alignment horizontal="right"/>
    </xf>
    <xf numFmtId="165" fontId="5" fillId="0" borderId="13" xfId="0" applyNumberFormat="1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1" fontId="3" fillId="3" borderId="28" xfId="0" applyNumberFormat="1" applyFont="1" applyFill="1" applyBorder="1" applyAlignment="1" applyProtection="1">
      <alignment horizontal="center"/>
    </xf>
    <xf numFmtId="1" fontId="3" fillId="3" borderId="38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1" fontId="3" fillId="2" borderId="28" xfId="0" applyNumberFormat="1" applyFont="1" applyFill="1" applyBorder="1" applyAlignment="1" applyProtection="1">
      <alignment horizontal="center"/>
    </xf>
    <xf numFmtId="1" fontId="3" fillId="2" borderId="38" xfId="0" applyNumberFormat="1" applyFont="1" applyFill="1" applyBorder="1" applyAlignment="1" applyProtection="1">
      <alignment horizontal="center"/>
    </xf>
    <xf numFmtId="1" fontId="3" fillId="3" borderId="27" xfId="0" applyNumberFormat="1" applyFont="1" applyFill="1" applyBorder="1" applyAlignment="1" applyProtection="1">
      <alignment horizontal="center"/>
    </xf>
    <xf numFmtId="1" fontId="3" fillId="3" borderId="2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1" fontId="3" fillId="2" borderId="27" xfId="0" applyNumberFormat="1" applyFont="1" applyFill="1" applyBorder="1" applyAlignment="1" applyProtection="1">
      <alignment horizontal="center"/>
    </xf>
    <xf numFmtId="1" fontId="3" fillId="2" borderId="26" xfId="0" applyNumberFormat="1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left"/>
      <protection locked="0"/>
    </xf>
    <xf numFmtId="0" fontId="3" fillId="0" borderId="42" xfId="0" applyFont="1" applyFill="1" applyBorder="1" applyAlignment="1" applyProtection="1">
      <alignment horizontal="right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2" fillId="12" borderId="13" xfId="0" applyNumberFormat="1" applyFont="1" applyFill="1" applyBorder="1" applyAlignment="1" applyProtection="1">
      <alignment horizontal="center" vertical="center"/>
      <protection locked="0"/>
    </xf>
    <xf numFmtId="165" fontId="2" fillId="12" borderId="20" xfId="0" applyNumberFormat="1" applyFont="1" applyFill="1" applyBorder="1" applyAlignment="1" applyProtection="1">
      <alignment horizontal="center" vertical="center"/>
      <protection locked="0"/>
    </xf>
    <xf numFmtId="165" fontId="2" fillId="1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20" fontId="6" fillId="0" borderId="0" xfId="0" applyNumberFormat="1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0" fontId="1" fillId="13" borderId="4" xfId="0" applyFont="1" applyFill="1" applyBorder="1" applyAlignment="1" applyProtection="1">
      <alignment horizontal="center"/>
    </xf>
    <xf numFmtId="0" fontId="1" fillId="13" borderId="5" xfId="0" applyFont="1" applyFill="1" applyBorder="1" applyAlignment="1" applyProtection="1">
      <alignment horizontal="center"/>
    </xf>
    <xf numFmtId="1" fontId="3" fillId="0" borderId="28" xfId="0" applyNumberFormat="1" applyFont="1" applyFill="1" applyBorder="1" applyAlignment="1" applyProtection="1">
      <alignment horizontal="center"/>
    </xf>
    <xf numFmtId="165" fontId="5" fillId="0" borderId="42" xfId="0" applyNumberFormat="1" applyFont="1" applyFill="1" applyBorder="1" applyAlignment="1" applyProtection="1">
      <alignment horizontal="center"/>
    </xf>
    <xf numFmtId="165" fontId="5" fillId="0" borderId="39" xfId="0" applyNumberFormat="1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1" fontId="3" fillId="0" borderId="27" xfId="0" applyNumberFormat="1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1" fillId="0" borderId="36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13" borderId="12" xfId="0" applyFont="1" applyFill="1" applyBorder="1" applyAlignment="1" applyProtection="1">
      <alignment horizontal="center"/>
    </xf>
    <xf numFmtId="0" fontId="1" fillId="13" borderId="58" xfId="0" applyFont="1" applyFill="1" applyBorder="1" applyAlignment="1" applyProtection="1">
      <alignment horizontal="center"/>
    </xf>
    <xf numFmtId="0" fontId="1" fillId="14" borderId="12" xfId="0" applyFont="1" applyFill="1" applyBorder="1" applyAlignment="1" applyProtection="1">
      <alignment horizontal="center"/>
    </xf>
    <xf numFmtId="0" fontId="1" fillId="14" borderId="58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165" fontId="5" fillId="0" borderId="48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3" fillId="9" borderId="28" xfId="0" applyFont="1" applyFill="1" applyBorder="1" applyAlignment="1" applyProtection="1">
      <alignment horizontal="left"/>
      <protection locked="0"/>
    </xf>
    <xf numFmtId="0" fontId="3" fillId="9" borderId="23" xfId="0" applyFont="1" applyFill="1" applyBorder="1" applyAlignment="1" applyProtection="1">
      <alignment horizontal="left"/>
      <protection locked="0"/>
    </xf>
    <xf numFmtId="1" fontId="3" fillId="9" borderId="28" xfId="0" applyNumberFormat="1" applyFont="1" applyFill="1" applyBorder="1" applyAlignment="1" applyProtection="1">
      <alignment horizontal="center"/>
    </xf>
    <xf numFmtId="1" fontId="3" fillId="9" borderId="38" xfId="0" applyNumberFormat="1" applyFont="1" applyFill="1" applyBorder="1" applyAlignment="1" applyProtection="1">
      <alignment horizontal="center"/>
    </xf>
    <xf numFmtId="0" fontId="3" fillId="6" borderId="28" xfId="0" applyFont="1" applyFill="1" applyBorder="1" applyAlignment="1" applyProtection="1">
      <alignment horizontal="left"/>
      <protection locked="0"/>
    </xf>
    <xf numFmtId="0" fontId="3" fillId="6" borderId="23" xfId="0" applyFont="1" applyFill="1" applyBorder="1" applyAlignment="1" applyProtection="1">
      <alignment horizontal="left"/>
      <protection locked="0"/>
    </xf>
    <xf numFmtId="1" fontId="3" fillId="6" borderId="28" xfId="0" applyNumberFormat="1" applyFont="1" applyFill="1" applyBorder="1" applyAlignment="1" applyProtection="1">
      <alignment horizontal="center"/>
    </xf>
    <xf numFmtId="1" fontId="3" fillId="6" borderId="38" xfId="0" applyNumberFormat="1" applyFont="1" applyFill="1" applyBorder="1" applyAlignment="1" applyProtection="1">
      <alignment horizontal="center"/>
    </xf>
    <xf numFmtId="0" fontId="3" fillId="9" borderId="27" xfId="0" applyFont="1" applyFill="1" applyBorder="1" applyAlignment="1" applyProtection="1">
      <alignment horizontal="left"/>
      <protection locked="0"/>
    </xf>
    <xf numFmtId="0" fontId="3" fillId="9" borderId="22" xfId="0" applyFont="1" applyFill="1" applyBorder="1" applyAlignment="1" applyProtection="1">
      <alignment horizontal="left"/>
      <protection locked="0"/>
    </xf>
    <xf numFmtId="1" fontId="3" fillId="9" borderId="27" xfId="0" applyNumberFormat="1" applyFont="1" applyFill="1" applyBorder="1" applyAlignment="1" applyProtection="1">
      <alignment horizontal="center"/>
    </xf>
    <xf numFmtId="1" fontId="3" fillId="9" borderId="26" xfId="0" applyNumberFormat="1" applyFont="1" applyFill="1" applyBorder="1" applyAlignment="1" applyProtection="1">
      <alignment horizontal="center"/>
    </xf>
    <xf numFmtId="0" fontId="3" fillId="6" borderId="27" xfId="0" applyFont="1" applyFill="1" applyBorder="1" applyAlignment="1" applyProtection="1">
      <alignment horizontal="left"/>
      <protection locked="0"/>
    </xf>
    <xf numFmtId="0" fontId="3" fillId="6" borderId="22" xfId="0" applyFont="1" applyFill="1" applyBorder="1" applyAlignment="1" applyProtection="1">
      <alignment horizontal="left"/>
      <protection locked="0"/>
    </xf>
    <xf numFmtId="1" fontId="3" fillId="6" borderId="27" xfId="0" applyNumberFormat="1" applyFont="1" applyFill="1" applyBorder="1" applyAlignment="1" applyProtection="1">
      <alignment horizontal="center"/>
    </xf>
    <xf numFmtId="1" fontId="3" fillId="6" borderId="26" xfId="0" applyNumberFormat="1" applyFont="1" applyFill="1" applyBorder="1" applyAlignment="1" applyProtection="1">
      <alignment horizontal="center"/>
    </xf>
    <xf numFmtId="0" fontId="1" fillId="6" borderId="29" xfId="0" applyFont="1" applyFill="1" applyBorder="1" applyAlignment="1" applyProtection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1" fillId="6" borderId="25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</xf>
    <xf numFmtId="0" fontId="1" fillId="9" borderId="21" xfId="0" applyFont="1" applyFill="1" applyBorder="1" applyAlignment="1" applyProtection="1">
      <alignment horizontal="center"/>
    </xf>
    <xf numFmtId="0" fontId="1" fillId="9" borderId="25" xfId="0" applyFont="1" applyFill="1" applyBorder="1" applyAlignment="1" applyProtection="1">
      <alignment horizontal="center"/>
    </xf>
    <xf numFmtId="165" fontId="7" fillId="0" borderId="44" xfId="0" applyNumberFormat="1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wrapText="1"/>
      <protection hidden="1"/>
    </xf>
    <xf numFmtId="0" fontId="12" fillId="0" borderId="42" xfId="0" applyFont="1" applyBorder="1" applyAlignment="1" applyProtection="1">
      <alignment horizontal="center"/>
      <protection hidden="1"/>
    </xf>
    <xf numFmtId="0" fontId="12" fillId="0" borderId="39" xfId="0" applyFont="1" applyBorder="1" applyAlignment="1" applyProtection="1">
      <alignment horizontal="center"/>
      <protection hidden="1"/>
    </xf>
    <xf numFmtId="0" fontId="12" fillId="0" borderId="43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horizontal="center"/>
      <protection hidden="1"/>
    </xf>
    <xf numFmtId="0" fontId="12" fillId="0" borderId="52" xfId="0" applyFont="1" applyBorder="1" applyAlignment="1" applyProtection="1">
      <alignment horizontal="center"/>
      <protection hidden="1"/>
    </xf>
    <xf numFmtId="0" fontId="12" fillId="0" borderId="44" xfId="0" applyFont="1" applyBorder="1" applyAlignment="1" applyProtection="1">
      <alignment horizontal="center"/>
      <protection hidden="1"/>
    </xf>
    <xf numFmtId="0" fontId="12" fillId="0" borderId="41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4" fillId="0" borderId="48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left"/>
    </xf>
    <xf numFmtId="0" fontId="3" fillId="9" borderId="22" xfId="0" applyFont="1" applyFill="1" applyBorder="1" applyAlignment="1" applyProtection="1">
      <alignment horizontal="left"/>
    </xf>
    <xf numFmtId="0" fontId="3" fillId="9" borderId="28" xfId="0" applyFont="1" applyFill="1" applyBorder="1" applyAlignment="1" applyProtection="1">
      <alignment horizontal="left"/>
    </xf>
    <xf numFmtId="0" fontId="3" fillId="9" borderId="23" xfId="0" applyFont="1" applyFill="1" applyBorder="1" applyAlignment="1" applyProtection="1">
      <alignment horizontal="left"/>
    </xf>
    <xf numFmtId="1" fontId="3" fillId="0" borderId="34" xfId="0" applyNumberFormat="1" applyFont="1" applyFill="1" applyBorder="1" applyAlignment="1" applyProtection="1">
      <alignment horizontal="center" vertical="center"/>
    </xf>
    <xf numFmtId="1" fontId="3" fillId="0" borderId="35" xfId="0" applyNumberFormat="1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left"/>
    </xf>
    <xf numFmtId="0" fontId="3" fillId="0" borderId="50" xfId="0" applyFont="1" applyFill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left"/>
    </xf>
    <xf numFmtId="0" fontId="3" fillId="6" borderId="27" xfId="0" applyFont="1" applyFill="1" applyBorder="1" applyAlignment="1" applyProtection="1">
      <alignment horizontal="left"/>
    </xf>
    <xf numFmtId="0" fontId="3" fillId="6" borderId="22" xfId="0" applyFont="1" applyFill="1" applyBorder="1" applyAlignment="1" applyProtection="1">
      <alignment horizontal="left"/>
    </xf>
    <xf numFmtId="0" fontId="3" fillId="6" borderId="28" xfId="0" applyFont="1" applyFill="1" applyBorder="1" applyAlignment="1" applyProtection="1">
      <alignment horizontal="left"/>
    </xf>
    <xf numFmtId="0" fontId="3" fillId="6" borderId="23" xfId="0" applyFont="1" applyFill="1" applyBorder="1" applyAlignment="1" applyProtection="1">
      <alignment horizontal="left"/>
    </xf>
    <xf numFmtId="0" fontId="3" fillId="6" borderId="28" xfId="0" applyFont="1" applyFill="1" applyBorder="1" applyAlignment="1" applyProtection="1">
      <alignment horizontal="center"/>
    </xf>
    <xf numFmtId="0" fontId="3" fillId="6" borderId="38" xfId="0" applyFont="1" applyFill="1" applyBorder="1" applyAlignment="1" applyProtection="1">
      <alignment horizontal="center"/>
    </xf>
    <xf numFmtId="0" fontId="1" fillId="9" borderId="36" xfId="0" applyFont="1" applyFill="1" applyBorder="1" applyAlignment="1" applyProtection="1">
      <alignment horizontal="center"/>
    </xf>
    <xf numFmtId="0" fontId="1" fillId="9" borderId="37" xfId="0" applyFont="1" applyFill="1" applyBorder="1" applyAlignment="1" applyProtection="1">
      <alignment horizontal="center"/>
    </xf>
    <xf numFmtId="0" fontId="1" fillId="6" borderId="36" xfId="0" applyFont="1" applyFill="1" applyBorder="1" applyAlignment="1" applyProtection="1">
      <alignment horizontal="center"/>
    </xf>
    <xf numFmtId="0" fontId="1" fillId="6" borderId="37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6" borderId="27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9" borderId="27" xfId="0" applyFont="1" applyFill="1" applyBorder="1" applyAlignment="1" applyProtection="1">
      <alignment horizontal="center"/>
    </xf>
    <xf numFmtId="0" fontId="3" fillId="9" borderId="26" xfId="0" applyFont="1" applyFill="1" applyBorder="1" applyAlignment="1" applyProtection="1">
      <alignment horizontal="center"/>
    </xf>
    <xf numFmtId="0" fontId="3" fillId="9" borderId="28" xfId="0" applyFont="1" applyFill="1" applyBorder="1" applyAlignment="1" applyProtection="1">
      <alignment horizontal="center"/>
    </xf>
    <xf numFmtId="0" fontId="3" fillId="9" borderId="3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57" xfId="0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20" xfId="0" applyFont="1" applyBorder="1" applyAlignment="1" applyProtection="1"/>
    <xf numFmtId="0" fontId="5" fillId="0" borderId="53" xfId="0" applyFont="1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1" fillId="0" borderId="47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5" fontId="7" fillId="0" borderId="20" xfId="0" applyNumberFormat="1" applyFont="1" applyBorder="1" applyAlignment="1" applyProtection="1">
      <alignment horizontal="center" vertical="center"/>
    </xf>
    <xf numFmtId="0" fontId="3" fillId="6" borderId="55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/>
    </xf>
    <xf numFmtId="0" fontId="3" fillId="9" borderId="55" xfId="0" applyFont="1" applyFill="1" applyBorder="1" applyAlignment="1" applyProtection="1">
      <alignment horizontal="left"/>
    </xf>
    <xf numFmtId="0" fontId="3" fillId="9" borderId="64" xfId="0" applyFont="1" applyFill="1" applyBorder="1" applyAlignment="1" applyProtection="1">
      <alignment horizontal="left"/>
    </xf>
    <xf numFmtId="1" fontId="3" fillId="2" borderId="22" xfId="0" applyNumberFormat="1" applyFont="1" applyFill="1" applyBorder="1" applyAlignment="1" applyProtection="1">
      <alignment horizont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0" fontId="1" fillId="8" borderId="36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1" fontId="3" fillId="0" borderId="55" xfId="0" applyNumberFormat="1" applyFont="1" applyFill="1" applyBorder="1" applyAlignment="1" applyProtection="1">
      <alignment horizontal="center" vertical="center"/>
    </xf>
    <xf numFmtId="0" fontId="3" fillId="9" borderId="19" xfId="0" applyFont="1" applyFill="1" applyBorder="1" applyAlignment="1" applyProtection="1">
      <alignment horizontal="left"/>
    </xf>
    <xf numFmtId="1" fontId="3" fillId="2" borderId="23" xfId="0" applyNumberFormat="1" applyFont="1" applyFill="1" applyBorder="1" applyAlignment="1" applyProtection="1">
      <alignment horizontal="center"/>
    </xf>
    <xf numFmtId="0" fontId="3" fillId="6" borderId="19" xfId="0" applyFont="1" applyFill="1" applyBorder="1" applyAlignment="1" applyProtection="1">
      <alignment horizontal="left"/>
    </xf>
    <xf numFmtId="0" fontId="5" fillId="0" borderId="24" xfId="0" applyFont="1" applyBorder="1" applyAlignment="1" applyProtection="1"/>
    <xf numFmtId="0" fontId="5" fillId="0" borderId="48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1" fontId="3" fillId="0" borderId="34" xfId="0" applyNumberFormat="1" applyFont="1" applyFill="1" applyBorder="1" applyAlignment="1" applyProtection="1">
      <alignment horizontal="center"/>
    </xf>
    <xf numFmtId="1" fontId="3" fillId="0" borderId="50" xfId="0" applyNumberFormat="1" applyFont="1" applyFill="1" applyBorder="1" applyAlignment="1" applyProtection="1">
      <alignment horizontal="center"/>
    </xf>
    <xf numFmtId="1" fontId="3" fillId="0" borderId="51" xfId="0" applyNumberFormat="1" applyFont="1" applyFill="1" applyBorder="1" applyAlignment="1" applyProtection="1">
      <alignment horizontal="center"/>
    </xf>
    <xf numFmtId="0" fontId="1" fillId="0" borderId="48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left"/>
    </xf>
    <xf numFmtId="0" fontId="3" fillId="3" borderId="19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/>
    </xf>
    <xf numFmtId="0" fontId="3" fillId="2" borderId="19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3" fillId="3" borderId="18" xfId="0" applyFont="1" applyFill="1" applyBorder="1" applyAlignment="1" applyProtection="1">
      <alignment horizontal="left"/>
    </xf>
    <xf numFmtId="0" fontId="3" fillId="2" borderId="27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6" borderId="18" xfId="0" applyFont="1" applyFill="1" applyBorder="1" applyAlignment="1" applyProtection="1">
      <alignment horizontal="left"/>
    </xf>
    <xf numFmtId="0" fontId="1" fillId="9" borderId="17" xfId="0" applyFont="1" applyFill="1" applyBorder="1" applyAlignment="1" applyProtection="1">
      <alignment horizontal="center"/>
    </xf>
    <xf numFmtId="0" fontId="3" fillId="9" borderId="18" xfId="0" applyFont="1" applyFill="1" applyBorder="1" applyAlignment="1" applyProtection="1">
      <alignment horizontal="left"/>
    </xf>
    <xf numFmtId="0" fontId="1" fillId="3" borderId="36" xfId="0" applyFont="1" applyFill="1" applyBorder="1" applyAlignment="1" applyProtection="1">
      <alignment horizontal="center"/>
    </xf>
    <xf numFmtId="0" fontId="1" fillId="3" borderId="46" xfId="0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</xf>
    <xf numFmtId="0" fontId="1" fillId="2" borderId="46" xfId="0" applyFont="1" applyFill="1" applyBorder="1" applyAlignment="1" applyProtection="1">
      <alignment horizontal="center"/>
    </xf>
    <xf numFmtId="0" fontId="1" fillId="2" borderId="37" xfId="0" applyFont="1" applyFill="1" applyBorder="1" applyAlignment="1" applyProtection="1">
      <alignment horizontal="center"/>
    </xf>
    <xf numFmtId="0" fontId="1" fillId="6" borderId="46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/>
    </xf>
    <xf numFmtId="1" fontId="3" fillId="0" borderId="26" xfId="0" applyNumberFormat="1" applyFont="1" applyFill="1" applyBorder="1" applyAlignment="1" applyProtection="1">
      <alignment horizontal="center"/>
    </xf>
    <xf numFmtId="0" fontId="1" fillId="0" borderId="49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3" fillId="0" borderId="42" xfId="0" applyFont="1" applyBorder="1" applyAlignment="1" applyProtection="1">
      <alignment horizontal="right"/>
    </xf>
    <xf numFmtId="0" fontId="3" fillId="3" borderId="22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1" fillId="3" borderId="45" xfId="0" applyFont="1" applyFill="1" applyBorder="1" applyAlignment="1" applyProtection="1">
      <alignment horizontal="center"/>
    </xf>
    <xf numFmtId="0" fontId="1" fillId="2" borderId="45" xfId="0" applyFont="1" applyFill="1" applyBorder="1" applyAlignment="1" applyProtection="1">
      <alignment horizontal="center"/>
    </xf>
    <xf numFmtId="0" fontId="1" fillId="6" borderId="45" xfId="0" applyFont="1" applyFill="1" applyBorder="1" applyAlignment="1" applyProtection="1">
      <alignment horizontal="center"/>
    </xf>
    <xf numFmtId="0" fontId="1" fillId="9" borderId="45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left"/>
    </xf>
    <xf numFmtId="0" fontId="1" fillId="4" borderId="56" xfId="0" applyFont="1" applyFill="1" applyBorder="1" applyAlignment="1" applyProtection="1">
      <alignment horizontal="center"/>
    </xf>
    <xf numFmtId="0" fontId="1" fillId="4" borderId="39" xfId="0" applyFont="1" applyFill="1" applyBorder="1" applyAlignment="1" applyProtection="1">
      <alignment horizontal="center"/>
    </xf>
    <xf numFmtId="0" fontId="1" fillId="4" borderId="60" xfId="0" applyFont="1" applyFill="1" applyBorder="1" applyAlignment="1" applyProtection="1">
      <alignment horizontal="center"/>
    </xf>
    <xf numFmtId="0" fontId="1" fillId="4" borderId="40" xfId="0" applyFont="1" applyFill="1" applyBorder="1" applyAlignment="1" applyProtection="1">
      <alignment horizontal="center"/>
    </xf>
    <xf numFmtId="0" fontId="1" fillId="4" borderId="59" xfId="0" applyFont="1" applyFill="1" applyBorder="1" applyAlignment="1" applyProtection="1">
      <alignment horizontal="center"/>
    </xf>
    <xf numFmtId="0" fontId="1" fillId="4" borderId="41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7" borderId="56" xfId="0" applyFont="1" applyFill="1" applyBorder="1" applyAlignment="1" applyProtection="1">
      <alignment horizontal="center"/>
    </xf>
    <xf numFmtId="0" fontId="1" fillId="7" borderId="39" xfId="0" applyFont="1" applyFill="1" applyBorder="1" applyAlignment="1" applyProtection="1">
      <alignment horizontal="center"/>
    </xf>
    <xf numFmtId="0" fontId="1" fillId="7" borderId="60" xfId="0" applyFont="1" applyFill="1" applyBorder="1" applyAlignment="1" applyProtection="1">
      <alignment horizontal="center"/>
    </xf>
    <xf numFmtId="0" fontId="1" fillId="7" borderId="40" xfId="0" applyFont="1" applyFill="1" applyBorder="1" applyAlignment="1" applyProtection="1">
      <alignment horizontal="center"/>
    </xf>
    <xf numFmtId="0" fontId="1" fillId="8" borderId="56" xfId="0" applyFont="1" applyFill="1" applyBorder="1" applyAlignment="1" applyProtection="1">
      <alignment horizontal="center"/>
    </xf>
    <xf numFmtId="0" fontId="1" fillId="8" borderId="39" xfId="0" applyFont="1" applyFill="1" applyBorder="1" applyAlignment="1" applyProtection="1">
      <alignment horizontal="center"/>
    </xf>
    <xf numFmtId="0" fontId="1" fillId="8" borderId="60" xfId="0" applyFont="1" applyFill="1" applyBorder="1" applyAlignment="1" applyProtection="1">
      <alignment horizontal="center"/>
    </xf>
    <xf numFmtId="0" fontId="1" fillId="8" borderId="40" xfId="0" applyFont="1" applyFill="1" applyBorder="1" applyAlignment="1" applyProtection="1">
      <alignment horizontal="center"/>
    </xf>
    <xf numFmtId="0" fontId="1" fillId="8" borderId="59" xfId="0" applyFont="1" applyFill="1" applyBorder="1" applyAlignment="1" applyProtection="1">
      <alignment horizontal="center"/>
    </xf>
    <xf numFmtId="0" fontId="1" fillId="8" borderId="41" xfId="0" applyFont="1" applyFill="1" applyBorder="1" applyAlignment="1" applyProtection="1">
      <alignment horizontal="center"/>
    </xf>
    <xf numFmtId="0" fontId="1" fillId="5" borderId="56" xfId="0" applyFont="1" applyFill="1" applyBorder="1" applyAlignment="1" applyProtection="1">
      <alignment horizontal="center"/>
    </xf>
    <xf numFmtId="0" fontId="1" fillId="5" borderId="39" xfId="0" applyFont="1" applyFill="1" applyBorder="1" applyAlignment="1" applyProtection="1">
      <alignment horizontal="center"/>
    </xf>
    <xf numFmtId="0" fontId="1" fillId="5" borderId="60" xfId="0" applyFont="1" applyFill="1" applyBorder="1" applyAlignment="1" applyProtection="1">
      <alignment horizontal="center"/>
    </xf>
    <xf numFmtId="0" fontId="1" fillId="5" borderId="40" xfId="0" applyFont="1" applyFill="1" applyBorder="1" applyAlignment="1" applyProtection="1">
      <alignment horizontal="center"/>
    </xf>
    <xf numFmtId="0" fontId="1" fillId="5" borderId="59" xfId="0" applyFont="1" applyFill="1" applyBorder="1" applyAlignment="1" applyProtection="1">
      <alignment horizontal="center"/>
    </xf>
    <xf numFmtId="0" fontId="1" fillId="5" borderId="41" xfId="0" applyFont="1" applyFill="1" applyBorder="1" applyAlignment="1" applyProtection="1">
      <alignment horizontal="center"/>
    </xf>
    <xf numFmtId="0" fontId="1" fillId="9" borderId="56" xfId="0" applyFont="1" applyFill="1" applyBorder="1" applyAlignment="1" applyProtection="1">
      <alignment horizontal="center"/>
    </xf>
    <xf numFmtId="0" fontId="1" fillId="9" borderId="39" xfId="0" applyFont="1" applyFill="1" applyBorder="1" applyAlignment="1" applyProtection="1">
      <alignment horizontal="center"/>
    </xf>
    <xf numFmtId="0" fontId="1" fillId="9" borderId="60" xfId="0" applyFont="1" applyFill="1" applyBorder="1" applyAlignment="1" applyProtection="1">
      <alignment horizontal="center"/>
    </xf>
    <xf numFmtId="0" fontId="1" fillId="9" borderId="40" xfId="0" applyFont="1" applyFill="1" applyBorder="1" applyAlignment="1" applyProtection="1">
      <alignment horizontal="center"/>
    </xf>
    <xf numFmtId="0" fontId="1" fillId="9" borderId="59" xfId="0" applyFont="1" applyFill="1" applyBorder="1" applyAlignment="1" applyProtection="1">
      <alignment horizontal="center"/>
    </xf>
    <xf numFmtId="0" fontId="1" fillId="9" borderId="41" xfId="0" applyFont="1" applyFill="1" applyBorder="1" applyAlignment="1" applyProtection="1">
      <alignment horizontal="center"/>
    </xf>
    <xf numFmtId="0" fontId="1" fillId="7" borderId="59" xfId="0" applyFont="1" applyFill="1" applyBorder="1" applyAlignment="1" applyProtection="1">
      <alignment horizontal="center"/>
    </xf>
    <xf numFmtId="0" fontId="1" fillId="7" borderId="41" xfId="0" applyFont="1" applyFill="1" applyBorder="1" applyAlignment="1" applyProtection="1">
      <alignment horizontal="center"/>
    </xf>
    <xf numFmtId="0" fontId="1" fillId="3" borderId="56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1" fillId="3" borderId="60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/>
    </xf>
    <xf numFmtId="0" fontId="1" fillId="3" borderId="59" xfId="0" applyFont="1" applyFill="1" applyBorder="1" applyAlignment="1" applyProtection="1">
      <alignment horizontal="center"/>
    </xf>
    <xf numFmtId="0" fontId="1" fillId="3" borderId="41" xfId="0" applyFont="1" applyFill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1" fillId="2" borderId="60" xfId="0" applyFont="1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" fillId="2" borderId="59" xfId="0" applyFont="1" applyFill="1" applyBorder="1" applyAlignment="1" applyProtection="1">
      <alignment horizontal="center"/>
    </xf>
    <xf numFmtId="0" fontId="1" fillId="2" borderId="41" xfId="0" applyFont="1" applyFill="1" applyBorder="1" applyAlignment="1" applyProtection="1">
      <alignment horizontal="center"/>
    </xf>
    <xf numFmtId="0" fontId="1" fillId="6" borderId="56" xfId="0" applyFont="1" applyFill="1" applyBorder="1" applyAlignment="1" applyProtection="1">
      <alignment horizontal="center"/>
    </xf>
    <xf numFmtId="0" fontId="1" fillId="6" borderId="39" xfId="0" applyFont="1" applyFill="1" applyBorder="1" applyAlignment="1" applyProtection="1">
      <alignment horizontal="center"/>
    </xf>
    <xf numFmtId="0" fontId="1" fillId="6" borderId="60" xfId="0" applyFont="1" applyFill="1" applyBorder="1" applyAlignment="1" applyProtection="1">
      <alignment horizontal="center"/>
    </xf>
    <xf numFmtId="0" fontId="1" fillId="6" borderId="40" xfId="0" applyFont="1" applyFill="1" applyBorder="1" applyAlignment="1" applyProtection="1">
      <alignment horizontal="center"/>
    </xf>
    <xf numFmtId="0" fontId="1" fillId="6" borderId="59" xfId="0" applyFont="1" applyFill="1" applyBorder="1" applyAlignment="1" applyProtection="1">
      <alignment horizontal="center"/>
    </xf>
    <xf numFmtId="0" fontId="1" fillId="6" borderId="41" xfId="0" applyFont="1" applyFill="1" applyBorder="1" applyAlignment="1" applyProtection="1">
      <alignment horizontal="center"/>
    </xf>
    <xf numFmtId="165" fontId="7" fillId="0" borderId="42" xfId="0" applyNumberFormat="1" applyFont="1" applyBorder="1" applyAlignment="1" applyProtection="1">
      <alignment horizontal="center" vertical="center"/>
    </xf>
    <xf numFmtId="0" fontId="3" fillId="8" borderId="48" xfId="0" applyFont="1" applyFill="1" applyBorder="1" applyAlignment="1" applyProtection="1">
      <alignment horizontal="center"/>
    </xf>
    <xf numFmtId="0" fontId="3" fillId="8" borderId="39" xfId="0" applyFont="1" applyFill="1" applyBorder="1" applyAlignment="1" applyProtection="1">
      <alignment horizontal="center"/>
    </xf>
    <xf numFmtId="0" fontId="3" fillId="8" borderId="43" xfId="0" applyFont="1" applyFill="1" applyBorder="1" applyAlignment="1" applyProtection="1">
      <alignment horizontal="center"/>
    </xf>
    <xf numFmtId="0" fontId="3" fillId="8" borderId="40" xfId="0" applyFont="1" applyFill="1" applyBorder="1" applyAlignment="1" applyProtection="1">
      <alignment horizontal="center"/>
    </xf>
    <xf numFmtId="0" fontId="3" fillId="8" borderId="52" xfId="0" applyFont="1" applyFill="1" applyBorder="1" applyAlignment="1" applyProtection="1">
      <alignment horizontal="center"/>
    </xf>
    <xf numFmtId="0" fontId="3" fillId="8" borderId="41" xfId="0" applyFont="1" applyFill="1" applyBorder="1" applyAlignment="1" applyProtection="1">
      <alignment horizontal="center"/>
    </xf>
    <xf numFmtId="0" fontId="6" fillId="0" borderId="44" xfId="0" applyFont="1" applyBorder="1" applyAlignment="1" applyProtection="1">
      <alignment horizontal="right" vertical="center"/>
    </xf>
    <xf numFmtId="0" fontId="1" fillId="7" borderId="3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left"/>
    </xf>
    <xf numFmtId="0" fontId="3" fillId="3" borderId="38" xfId="0" applyFont="1" applyFill="1" applyBorder="1" applyAlignment="1" applyProtection="1">
      <alignment horizontal="left"/>
    </xf>
    <xf numFmtId="0" fontId="3" fillId="2" borderId="38" xfId="0" applyFont="1" applyFill="1" applyBorder="1" applyAlignment="1" applyProtection="1">
      <alignment horizontal="left"/>
    </xf>
    <xf numFmtId="0" fontId="3" fillId="6" borderId="38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left"/>
    </xf>
    <xf numFmtId="0" fontId="3" fillId="6" borderId="26" xfId="0" applyFont="1" applyFill="1" applyBorder="1" applyAlignment="1" applyProtection="1">
      <alignment horizontal="left"/>
    </xf>
    <xf numFmtId="0" fontId="3" fillId="3" borderId="38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3" fillId="6" borderId="38" xfId="0" applyFont="1" applyFill="1" applyBorder="1" applyAlignment="1" applyProtection="1">
      <alignment horizontal="left"/>
      <protection locked="0"/>
    </xf>
    <xf numFmtId="0" fontId="3" fillId="3" borderId="26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6" borderId="26" xfId="0" applyFont="1" applyFill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20" fontId="6" fillId="0" borderId="42" xfId="0" applyNumberFormat="1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8" borderId="4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4" xfId="0" applyFont="1" applyFill="1" applyBorder="1" applyAlignment="1" applyProtection="1">
      <alignment horizontal="center"/>
    </xf>
    <xf numFmtId="1" fontId="3" fillId="3" borderId="55" xfId="0" applyNumberFormat="1" applyFont="1" applyFill="1" applyBorder="1" applyAlignment="1" applyProtection="1">
      <alignment horizontal="center"/>
    </xf>
    <xf numFmtId="1" fontId="3" fillId="3" borderId="51" xfId="0" applyNumberFormat="1" applyFont="1" applyFill="1" applyBorder="1" applyAlignment="1" applyProtection="1">
      <alignment horizontal="center"/>
    </xf>
    <xf numFmtId="1" fontId="3" fillId="3" borderId="60" xfId="0" applyNumberFormat="1" applyFont="1" applyFill="1" applyBorder="1" applyAlignment="1" applyProtection="1">
      <alignment horizontal="center"/>
    </xf>
    <xf numFmtId="1" fontId="3" fillId="3" borderId="40" xfId="0" applyNumberFormat="1" applyFont="1" applyFill="1" applyBorder="1" applyAlignment="1" applyProtection="1">
      <alignment horizontal="center"/>
    </xf>
    <xf numFmtId="1" fontId="3" fillId="3" borderId="59" xfId="0" applyNumberFormat="1" applyFont="1" applyFill="1" applyBorder="1" applyAlignment="1" applyProtection="1">
      <alignment horizontal="center"/>
    </xf>
    <xf numFmtId="1" fontId="3" fillId="3" borderId="41" xfId="0" applyNumberFormat="1" applyFont="1" applyFill="1" applyBorder="1" applyAlignment="1" applyProtection="1">
      <alignment horizontal="center"/>
    </xf>
    <xf numFmtId="20" fontId="16" fillId="0" borderId="13" xfId="0" applyNumberFormat="1" applyFont="1" applyBorder="1" applyAlignment="1" applyProtection="1">
      <alignment horizontal="center" vertical="center"/>
    </xf>
    <xf numFmtId="20" fontId="16" fillId="0" borderId="20" xfId="0" applyNumberFormat="1" applyFont="1" applyBorder="1" applyAlignment="1" applyProtection="1">
      <alignment horizontal="center" vertical="center"/>
    </xf>
    <xf numFmtId="20" fontId="16" fillId="0" borderId="24" xfId="0" applyNumberFormat="1" applyFont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3" fillId="8" borderId="44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" fillId="7" borderId="12" xfId="0" applyFont="1" applyFill="1" applyBorder="1" applyAlignment="1" applyProtection="1">
      <alignment horizontal="center"/>
    </xf>
    <xf numFmtId="0" fontId="1" fillId="7" borderId="58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58" xfId="0" applyFont="1" applyFill="1" applyBorder="1" applyAlignment="1" applyProtection="1">
      <alignment horizontal="center"/>
    </xf>
    <xf numFmtId="0" fontId="1" fillId="5" borderId="36" xfId="0" applyFont="1" applyFill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0" fontId="1" fillId="5" borderId="58" xfId="0" applyFont="1" applyFill="1" applyBorder="1" applyAlignment="1" applyProtection="1">
      <alignment horizontal="center"/>
    </xf>
    <xf numFmtId="0" fontId="3" fillId="0" borderId="44" xfId="0" applyFont="1" applyFill="1" applyBorder="1" applyAlignment="1" applyProtection="1">
      <alignment horizontal="left"/>
    </xf>
    <xf numFmtId="0" fontId="3" fillId="0" borderId="41" xfId="0" applyFont="1" applyFill="1" applyBorder="1" applyAlignment="1" applyProtection="1">
      <alignment horizontal="left"/>
    </xf>
    <xf numFmtId="0" fontId="5" fillId="0" borderId="42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1" fillId="0" borderId="42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left"/>
    </xf>
    <xf numFmtId="0" fontId="5" fillId="0" borderId="48" xfId="0" applyFont="1" applyBorder="1" applyAlignment="1" applyProtection="1">
      <alignment horizontal="center"/>
    </xf>
    <xf numFmtId="0" fontId="5" fillId="0" borderId="42" xfId="0" applyFont="1" applyBorder="1" applyAlignment="1" applyProtection="1">
      <alignment horizontal="center"/>
    </xf>
    <xf numFmtId="20" fontId="6" fillId="0" borderId="44" xfId="0" applyNumberFormat="1" applyFont="1" applyBorder="1" applyAlignment="1" applyProtection="1">
      <alignment horizontal="center" vertical="center"/>
    </xf>
    <xf numFmtId="165" fontId="2" fillId="15" borderId="13" xfId="0" applyNumberFormat="1" applyFont="1" applyFill="1" applyBorder="1" applyAlignment="1" applyProtection="1">
      <alignment horizontal="center" vertical="center"/>
      <protection locked="0"/>
    </xf>
    <xf numFmtId="165" fontId="2" fillId="15" borderId="20" xfId="0" applyNumberFormat="1" applyFont="1" applyFill="1" applyBorder="1" applyAlignment="1" applyProtection="1">
      <alignment horizontal="center" vertical="center"/>
      <protection locked="0"/>
    </xf>
    <xf numFmtId="165" fontId="2" fillId="15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 applyProtection="1">
      <alignment horizontal="center"/>
      <protection locked="0"/>
    </xf>
    <xf numFmtId="165" fontId="0" fillId="0" borderId="20" xfId="0" applyNumberFormat="1" applyFill="1" applyBorder="1" applyAlignment="1" applyProtection="1">
      <alignment horizontal="center"/>
      <protection locked="0"/>
    </xf>
    <xf numFmtId="165" fontId="0" fillId="0" borderId="24" xfId="0" applyNumberFormat="1" applyFill="1" applyBorder="1" applyAlignment="1" applyProtection="1">
      <alignment horizontal="center"/>
      <protection locked="0"/>
    </xf>
    <xf numFmtId="0" fontId="18" fillId="0" borderId="48" xfId="0" applyFont="1" applyBorder="1" applyAlignment="1" applyProtection="1">
      <alignment horizontal="center"/>
    </xf>
    <xf numFmtId="0" fontId="18" fillId="0" borderId="39" xfId="0" applyFont="1" applyBorder="1" applyAlignment="1" applyProtection="1">
      <alignment horizontal="center"/>
    </xf>
    <xf numFmtId="0" fontId="18" fillId="0" borderId="43" xfId="0" applyFont="1" applyBorder="1" applyAlignment="1" applyProtection="1">
      <alignment horizontal="center"/>
    </xf>
    <xf numFmtId="0" fontId="18" fillId="0" borderId="40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center"/>
    </xf>
    <xf numFmtId="0" fontId="3" fillId="0" borderId="66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1" fillId="0" borderId="5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Organisation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Organisatio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Organisation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Organisa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93267</xdr:colOff>
      <xdr:row>2</xdr:row>
      <xdr:rowOff>5580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247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106683</xdr:colOff>
      <xdr:row>12</xdr:row>
      <xdr:rowOff>175261</xdr:rowOff>
    </xdr:from>
    <xdr:to>
      <xdr:col>6</xdr:col>
      <xdr:colOff>1181101</xdr:colOff>
      <xdr:row>25</xdr:row>
      <xdr:rowOff>150181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647" b="34726"/>
        <a:stretch/>
      </xdr:blipFill>
      <xdr:spPr>
        <a:xfrm>
          <a:off x="106683" y="4411981"/>
          <a:ext cx="8732518" cy="2520000"/>
        </a:xfrm>
        <a:prstGeom prst="rect">
          <a:avLst/>
        </a:prstGeom>
      </xdr:spPr>
    </xdr:pic>
    <xdr:clientData/>
  </xdr:twoCellAnchor>
  <xdr:oneCellAnchor>
    <xdr:from>
      <xdr:col>5</xdr:col>
      <xdr:colOff>579120</xdr:colOff>
      <xdr:row>20</xdr:row>
      <xdr:rowOff>7620</xdr:rowOff>
    </xdr:from>
    <xdr:ext cx="1867114" cy="217560"/>
    <xdr:sp macro="" textlink="">
      <xdr:nvSpPr>
        <xdr:cNvPr id="4" name="ZoneTexte 3"/>
        <xdr:cNvSpPr txBox="1"/>
      </xdr:nvSpPr>
      <xdr:spPr>
        <a:xfrm>
          <a:off x="6949440" y="5417820"/>
          <a:ext cx="1867114" cy="217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800" i="1"/>
            <a:t>Cliquer sur le logo pour revenir au menu</a:t>
          </a:r>
        </a:p>
      </xdr:txBody>
    </xdr:sp>
    <xdr:clientData/>
  </xdr:oneCellAnchor>
  <xdr:twoCellAnchor>
    <xdr:from>
      <xdr:col>6</xdr:col>
      <xdr:colOff>533400</xdr:colOff>
      <xdr:row>18</xdr:row>
      <xdr:rowOff>152400</xdr:rowOff>
    </xdr:from>
    <xdr:to>
      <xdr:col>6</xdr:col>
      <xdr:colOff>632460</xdr:colOff>
      <xdr:row>20</xdr:row>
      <xdr:rowOff>22860</xdr:rowOff>
    </xdr:to>
    <xdr:cxnSp macro="">
      <xdr:nvCxnSpPr>
        <xdr:cNvPr id="6" name="Connecteur droit 5"/>
        <xdr:cNvCxnSpPr/>
      </xdr:nvCxnSpPr>
      <xdr:spPr>
        <a:xfrm flipV="1">
          <a:off x="8191500" y="5166360"/>
          <a:ext cx="99060" cy="266700"/>
        </a:xfrm>
        <a:prstGeom prst="line">
          <a:avLst/>
        </a:prstGeom>
        <a:ln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746761</xdr:colOff>
      <xdr:row>1</xdr:row>
      <xdr:rowOff>15240</xdr:rowOff>
    </xdr:from>
    <xdr:to>
      <xdr:col>23</xdr:col>
      <xdr:colOff>92914</xdr:colOff>
      <xdr:row>5</xdr:row>
      <xdr:rowOff>205560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38361" y="327660"/>
          <a:ext cx="1555953" cy="144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1394460</xdr:colOff>
      <xdr:row>0</xdr:row>
      <xdr:rowOff>0</xdr:rowOff>
    </xdr:from>
    <xdr:to>
      <xdr:col>11</xdr:col>
      <xdr:colOff>100533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880110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746760</xdr:colOff>
      <xdr:row>0</xdr:row>
      <xdr:rowOff>0</xdr:rowOff>
    </xdr:from>
    <xdr:to>
      <xdr:col>23</xdr:col>
      <xdr:colOff>92913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3836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114300</xdr:colOff>
      <xdr:row>0</xdr:row>
      <xdr:rowOff>0</xdr:rowOff>
    </xdr:from>
    <xdr:to>
      <xdr:col>22</xdr:col>
      <xdr:colOff>793953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220724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723900</xdr:colOff>
      <xdr:row>0</xdr:row>
      <xdr:rowOff>0</xdr:rowOff>
    </xdr:from>
    <xdr:to>
      <xdr:col>23</xdr:col>
      <xdr:colOff>70053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1550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91440</xdr:colOff>
      <xdr:row>0</xdr:row>
      <xdr:rowOff>0</xdr:rowOff>
    </xdr:from>
    <xdr:to>
      <xdr:col>22</xdr:col>
      <xdr:colOff>771093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12184380" y="0"/>
          <a:ext cx="1555953" cy="1440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952381</xdr:colOff>
      <xdr:row>0</xdr:row>
      <xdr:rowOff>1019048</xdr:rowOff>
    </xdr:to>
    <xdr:pic>
      <xdr:nvPicPr>
        <xdr:cNvPr id="6" name="Imag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381" cy="10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1295401</xdr:colOff>
      <xdr:row>0</xdr:row>
      <xdr:rowOff>129540</xdr:rowOff>
    </xdr:from>
    <xdr:to>
      <xdr:col>4</xdr:col>
      <xdr:colOff>2371648</xdr:colOff>
      <xdr:row>0</xdr:row>
      <xdr:rowOff>1110480</xdr:rowOff>
    </xdr:to>
    <xdr:pic>
      <xdr:nvPicPr>
        <xdr:cNvPr id="7" name="Image 6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2"/>
        <a:stretch/>
      </xdr:blipFill>
      <xdr:spPr>
        <a:xfrm>
          <a:off x="9875521" y="129540"/>
          <a:ext cx="1076247" cy="980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0</xdr:col>
      <xdr:colOff>952381</xdr:colOff>
      <xdr:row>0</xdr:row>
      <xdr:rowOff>1034288</xdr:rowOff>
    </xdr:to>
    <xdr:pic>
      <xdr:nvPicPr>
        <xdr:cNvPr id="4" name="Imag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952381" cy="10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1295401</xdr:colOff>
      <xdr:row>0</xdr:row>
      <xdr:rowOff>144780</xdr:rowOff>
    </xdr:from>
    <xdr:to>
      <xdr:col>4</xdr:col>
      <xdr:colOff>2371648</xdr:colOff>
      <xdr:row>0</xdr:row>
      <xdr:rowOff>1125720</xdr:rowOff>
    </xdr:to>
    <xdr:pic>
      <xdr:nvPicPr>
        <xdr:cNvPr id="5" name="Image 4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2"/>
        <a:stretch/>
      </xdr:blipFill>
      <xdr:spPr>
        <a:xfrm>
          <a:off x="9768841" y="144780"/>
          <a:ext cx="1076247" cy="9809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769620</xdr:colOff>
      <xdr:row>0</xdr:row>
      <xdr:rowOff>0</xdr:rowOff>
    </xdr:from>
    <xdr:to>
      <xdr:col>23</xdr:col>
      <xdr:colOff>115773</xdr:colOff>
      <xdr:row>4</xdr:row>
      <xdr:rowOff>190320</xdr:rowOff>
    </xdr:to>
    <xdr:pic>
      <xdr:nvPicPr>
        <xdr:cNvPr id="6" name="Image 5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612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754380</xdr:colOff>
      <xdr:row>0</xdr:row>
      <xdr:rowOff>0</xdr:rowOff>
    </xdr:from>
    <xdr:to>
      <xdr:col>23</xdr:col>
      <xdr:colOff>100533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45980" y="0"/>
          <a:ext cx="1555953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754380</xdr:colOff>
      <xdr:row>0</xdr:row>
      <xdr:rowOff>0</xdr:rowOff>
    </xdr:from>
    <xdr:to>
      <xdr:col>23</xdr:col>
      <xdr:colOff>100533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45980" y="0"/>
          <a:ext cx="1555953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807720</xdr:colOff>
      <xdr:row>0</xdr:row>
      <xdr:rowOff>0</xdr:rowOff>
    </xdr:from>
    <xdr:to>
      <xdr:col>23</xdr:col>
      <xdr:colOff>153873</xdr:colOff>
      <xdr:row>4</xdr:row>
      <xdr:rowOff>190320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74"/>
        <a:stretch/>
      </xdr:blipFill>
      <xdr:spPr>
        <a:xfrm>
          <a:off x="9799320" y="0"/>
          <a:ext cx="15559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G1"/>
    </sheetView>
  </sheetViews>
  <sheetFormatPr baseColWidth="10" defaultRowHeight="14.4" x14ac:dyDescent="0.3"/>
  <cols>
    <col min="1" max="1" width="14.33203125" bestFit="1" customWidth="1"/>
    <col min="2" max="2" width="22.21875" bestFit="1" customWidth="1"/>
    <col min="3" max="7" width="18.77734375" customWidth="1"/>
  </cols>
  <sheetData>
    <row r="1" spans="1:9" ht="64.8" customHeight="1" thickBot="1" x14ac:dyDescent="0.35">
      <c r="A1" s="411" t="s">
        <v>202</v>
      </c>
      <c r="B1" s="411"/>
      <c r="C1" s="411"/>
      <c r="D1" s="411"/>
      <c r="E1" s="411"/>
      <c r="F1" s="411"/>
      <c r="G1" s="411"/>
    </row>
    <row r="2" spans="1:9" ht="19.95" customHeight="1" thickBot="1" x14ac:dyDescent="0.35">
      <c r="A2" s="414" t="s">
        <v>201</v>
      </c>
      <c r="B2" s="415"/>
      <c r="C2" s="415"/>
      <c r="D2" s="415"/>
      <c r="E2" s="377" t="s">
        <v>203</v>
      </c>
      <c r="F2" s="378"/>
      <c r="G2" s="379"/>
    </row>
    <row r="3" spans="1:9" ht="10.8" customHeight="1" thickBot="1" x14ac:dyDescent="0.35">
      <c r="A3" s="402"/>
      <c r="B3" s="402"/>
      <c r="C3" s="402"/>
      <c r="D3" s="402"/>
      <c r="E3" s="377"/>
      <c r="F3" s="378"/>
      <c r="G3" s="378"/>
    </row>
    <row r="4" spans="1:9" ht="19.95" customHeight="1" thickBot="1" x14ac:dyDescent="0.45">
      <c r="A4" s="412" t="s">
        <v>200</v>
      </c>
      <c r="B4" s="413"/>
      <c r="C4" s="413"/>
      <c r="D4" s="413"/>
      <c r="E4" s="343" t="s">
        <v>204</v>
      </c>
      <c r="F4" s="344"/>
      <c r="G4" s="345"/>
      <c r="H4" s="342"/>
      <c r="I4" s="229"/>
    </row>
    <row r="5" spans="1:9" ht="19.95" customHeight="1" thickBot="1" x14ac:dyDescent="0.35">
      <c r="A5" s="335" t="s">
        <v>102</v>
      </c>
      <c r="B5" s="334" t="s">
        <v>196</v>
      </c>
      <c r="C5" s="337" t="s">
        <v>106</v>
      </c>
      <c r="D5" s="336" t="s">
        <v>162</v>
      </c>
      <c r="E5" s="336" t="s">
        <v>107</v>
      </c>
      <c r="F5" s="336" t="s">
        <v>108</v>
      </c>
      <c r="G5" s="339" t="s">
        <v>109</v>
      </c>
    </row>
    <row r="6" spans="1:9" ht="34.799999999999997" customHeight="1" x14ac:dyDescent="0.3">
      <c r="A6" s="428" t="s">
        <v>194</v>
      </c>
      <c r="B6" s="341" t="s">
        <v>197</v>
      </c>
      <c r="C6" s="395" t="s">
        <v>110</v>
      </c>
      <c r="D6" s="425" t="s">
        <v>113</v>
      </c>
      <c r="E6" s="427" t="s">
        <v>114</v>
      </c>
      <c r="F6" s="340" t="s">
        <v>219</v>
      </c>
      <c r="G6" s="418" t="s">
        <v>195</v>
      </c>
    </row>
    <row r="7" spans="1:9" ht="30" customHeight="1" x14ac:dyDescent="0.3">
      <c r="A7" s="429"/>
      <c r="B7" s="416" t="s">
        <v>198</v>
      </c>
      <c r="C7" s="424" t="s">
        <v>112</v>
      </c>
      <c r="D7" s="426"/>
      <c r="E7" s="422"/>
      <c r="F7" s="421" t="s">
        <v>220</v>
      </c>
      <c r="G7" s="419"/>
    </row>
    <row r="8" spans="1:9" ht="30" customHeight="1" x14ac:dyDescent="0.3">
      <c r="A8" s="382" t="s">
        <v>105</v>
      </c>
      <c r="B8" s="416"/>
      <c r="C8" s="424"/>
      <c r="D8" s="426"/>
      <c r="E8" s="422"/>
      <c r="F8" s="422"/>
      <c r="G8" s="419"/>
    </row>
    <row r="9" spans="1:9" s="338" customFormat="1" ht="30" customHeight="1" x14ac:dyDescent="0.3">
      <c r="A9" s="384" t="s">
        <v>215</v>
      </c>
      <c r="B9" s="416" t="s">
        <v>199</v>
      </c>
      <c r="C9" s="381" t="s">
        <v>116</v>
      </c>
      <c r="D9" s="380" t="s">
        <v>117</v>
      </c>
      <c r="E9" s="380" t="s">
        <v>118</v>
      </c>
      <c r="F9" s="383" t="s">
        <v>224</v>
      </c>
      <c r="G9" s="420"/>
    </row>
    <row r="10" spans="1:9" ht="30" customHeight="1" x14ac:dyDescent="0.3">
      <c r="A10" s="384" t="s">
        <v>213</v>
      </c>
      <c r="B10" s="416"/>
      <c r="C10" s="424" t="s">
        <v>119</v>
      </c>
      <c r="D10" s="422" t="s">
        <v>168</v>
      </c>
      <c r="E10" s="422" t="s">
        <v>170</v>
      </c>
      <c r="F10" s="422" t="s">
        <v>171</v>
      </c>
      <c r="G10" s="431" t="s">
        <v>172</v>
      </c>
    </row>
    <row r="11" spans="1:9" ht="30" customHeight="1" thickBot="1" x14ac:dyDescent="0.35">
      <c r="A11" s="385" t="s">
        <v>214</v>
      </c>
      <c r="B11" s="417"/>
      <c r="C11" s="430"/>
      <c r="D11" s="423"/>
      <c r="E11" s="423"/>
      <c r="F11" s="423"/>
      <c r="G11" s="432"/>
    </row>
    <row r="12" spans="1:9" ht="15" thickBot="1" x14ac:dyDescent="0.35"/>
    <row r="13" spans="1:9" x14ac:dyDescent="0.3">
      <c r="A13" s="405" t="s">
        <v>218</v>
      </c>
      <c r="B13" s="406"/>
      <c r="C13" s="406"/>
      <c r="D13" s="406"/>
      <c r="E13" s="406"/>
      <c r="F13" s="406"/>
      <c r="G13" s="407"/>
    </row>
    <row r="14" spans="1:9" x14ac:dyDescent="0.3">
      <c r="A14" s="408"/>
      <c r="B14" s="409"/>
      <c r="C14" s="409"/>
      <c r="D14" s="409"/>
      <c r="E14" s="409"/>
      <c r="F14" s="409"/>
      <c r="G14" s="410"/>
    </row>
    <row r="15" spans="1:9" ht="15.6" x14ac:dyDescent="0.3">
      <c r="A15" s="389"/>
      <c r="B15" s="390"/>
      <c r="C15" s="390"/>
      <c r="D15" s="390"/>
      <c r="E15" s="390"/>
      <c r="F15" s="390"/>
      <c r="G15" s="391"/>
    </row>
    <row r="16" spans="1:9" ht="15.6" x14ac:dyDescent="0.3">
      <c r="A16" s="389"/>
      <c r="B16" s="390"/>
      <c r="C16" s="390"/>
      <c r="D16" s="390"/>
      <c r="E16" s="390"/>
      <c r="F16" s="390"/>
      <c r="G16" s="391"/>
    </row>
    <row r="17" spans="1:7" ht="15.6" x14ac:dyDescent="0.3">
      <c r="A17" s="389"/>
      <c r="B17" s="390"/>
      <c r="C17" s="390"/>
      <c r="D17" s="390"/>
      <c r="E17" s="390"/>
      <c r="F17" s="390"/>
      <c r="G17" s="391"/>
    </row>
    <row r="18" spans="1:7" ht="15.6" x14ac:dyDescent="0.3">
      <c r="A18" s="389"/>
      <c r="B18" s="390"/>
      <c r="C18" s="390"/>
      <c r="D18" s="390"/>
      <c r="E18" s="390"/>
      <c r="F18" s="390"/>
      <c r="G18" s="391"/>
    </row>
    <row r="19" spans="1:7" ht="15.6" x14ac:dyDescent="0.3">
      <c r="A19" s="389"/>
      <c r="B19" s="390"/>
      <c r="C19" s="390"/>
      <c r="D19" s="390"/>
      <c r="E19" s="390"/>
      <c r="F19" s="390"/>
      <c r="G19" s="391"/>
    </row>
    <row r="20" spans="1:7" ht="15.6" x14ac:dyDescent="0.3">
      <c r="A20" s="389"/>
      <c r="B20" s="390"/>
      <c r="C20" s="390"/>
      <c r="D20" s="390"/>
      <c r="E20" s="390"/>
      <c r="F20" s="390"/>
      <c r="G20" s="391"/>
    </row>
    <row r="21" spans="1:7" ht="15.6" x14ac:dyDescent="0.3">
      <c r="A21" s="389"/>
      <c r="B21" s="390"/>
      <c r="C21" s="390"/>
      <c r="D21" s="390"/>
      <c r="E21" s="390"/>
      <c r="F21" s="390"/>
      <c r="G21" s="391"/>
    </row>
    <row r="22" spans="1:7" ht="15.6" x14ac:dyDescent="0.3">
      <c r="A22" s="389"/>
      <c r="B22" s="390"/>
      <c r="C22" s="390"/>
      <c r="D22" s="390"/>
      <c r="E22" s="390"/>
      <c r="F22" s="390"/>
      <c r="G22" s="391"/>
    </row>
    <row r="23" spans="1:7" ht="15.6" x14ac:dyDescent="0.3">
      <c r="A23" s="389"/>
      <c r="B23" s="390"/>
      <c r="C23" s="390"/>
      <c r="D23" s="390"/>
      <c r="E23" s="390"/>
      <c r="F23" s="390"/>
      <c r="G23" s="391"/>
    </row>
    <row r="24" spans="1:7" ht="15.6" x14ac:dyDescent="0.3">
      <c r="A24" s="389"/>
      <c r="B24" s="390"/>
      <c r="C24" s="390"/>
      <c r="D24" s="390"/>
      <c r="E24" s="390"/>
      <c r="F24" s="390"/>
      <c r="G24" s="391"/>
    </row>
    <row r="25" spans="1:7" ht="15.6" x14ac:dyDescent="0.3">
      <c r="A25" s="389"/>
      <c r="B25" s="390"/>
      <c r="C25" s="390"/>
      <c r="D25" s="390"/>
      <c r="E25" s="390"/>
      <c r="F25" s="390"/>
      <c r="G25" s="391"/>
    </row>
    <row r="26" spans="1:7" ht="16.2" thickBot="1" x14ac:dyDescent="0.35">
      <c r="A26" s="392"/>
      <c r="B26" s="393"/>
      <c r="C26" s="393"/>
      <c r="D26" s="393"/>
      <c r="E26" s="393"/>
      <c r="F26" s="393"/>
      <c r="G26" s="394"/>
    </row>
    <row r="27" spans="1:7" ht="15.6" x14ac:dyDescent="0.3">
      <c r="A27" s="390"/>
      <c r="B27" s="390"/>
      <c r="C27" s="390"/>
      <c r="D27" s="390"/>
      <c r="E27" s="390"/>
      <c r="F27" s="390"/>
      <c r="G27" s="390"/>
    </row>
  </sheetData>
  <sheetProtection sheet="1" objects="1" scenarios="1"/>
  <mergeCells count="17">
    <mergeCell ref="G10:G11"/>
    <mergeCell ref="A13:G14"/>
    <mergeCell ref="A1:G1"/>
    <mergeCell ref="A4:D4"/>
    <mergeCell ref="A2:D2"/>
    <mergeCell ref="B7:B8"/>
    <mergeCell ref="B9:B11"/>
    <mergeCell ref="G6:G9"/>
    <mergeCell ref="F7:F8"/>
    <mergeCell ref="F10:F11"/>
    <mergeCell ref="C7:C8"/>
    <mergeCell ref="D6:D8"/>
    <mergeCell ref="E6:E8"/>
    <mergeCell ref="A6:A7"/>
    <mergeCell ref="C10:C11"/>
    <mergeCell ref="D10:D11"/>
    <mergeCell ref="E10:E11"/>
  </mergeCells>
  <hyperlinks>
    <hyperlink ref="C6" location="TOURNOI_FUTSAL_A_8_EQUIPES___A_PARTIR_DE_U13" display="Page 4"/>
    <hyperlink ref="F7:F8" location="'U11 U13 - 16 Equipes'!A1" display="Page 9"/>
    <hyperlink ref="C9" location="'U9 - 8 Equipes'!A1" display="Page 10"/>
    <hyperlink ref="E9" location="'U9 - 12 Equipes'!A1" display="Page 12"/>
    <hyperlink ref="F10:F11" location="'U7-U9 - 16 Equipes'!A1" display="Page 17"/>
    <hyperlink ref="D6:D8" location="'U11 U13 - 10 Equipes'!A1" display="Page 7"/>
    <hyperlink ref="C7:C8" location="'U11 U13 - 8 Equipes'!A1" display="Page 6"/>
    <hyperlink ref="E6:E8" location="'U11 U13 - 12 Equipes'!A1" display="Page 8"/>
    <hyperlink ref="D9" location="'U9 - 10 Equipes'!A1" display="Page 11"/>
    <hyperlink ref="C10:C11" location="'U7-U9 - 8 Equipes'!A1" display="Page 14"/>
    <hyperlink ref="D10:D11" location="'U7-U9 - 10 Equipes'!A1" display="Page 15"/>
    <hyperlink ref="E10:E11" location="'U7-U9 - 12 Equipes'!A1" display="Page 16"/>
    <hyperlink ref="G10:G11" location="'U7-U9 - 24 Equipes'!A1" display="Page 18"/>
    <hyperlink ref="E4" location="'CC Futsal'!A1" display="Cahier des charges (Page 3)"/>
    <hyperlink ref="F6" location="'16 Equipes - Eliminatoire'!A1" display="Page 5"/>
    <hyperlink ref="F9" location="'U9 - 16 Equipes'!A1" display="Page 18"/>
    <hyperlink ref="E2" location="'CC Ext'!A1" display="Cahier des charges (Page 2)"/>
  </hyperlinks>
  <printOptions horizontalCentered="1"/>
  <pageMargins left="0.31496062992125984" right="0.31496062992125984" top="3.937007874015748E-2" bottom="3.937007874015748E-2" header="7.874015748031496E-2" footer="7.874015748031496E-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16384" width="11.5546875" style="1"/>
  </cols>
  <sheetData>
    <row r="1" spans="1:23" ht="25.05" customHeight="1" x14ac:dyDescent="0.3">
      <c r="A1" s="591" t="s">
        <v>188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3"/>
      <c r="U1" s="596"/>
      <c r="V1" s="597"/>
      <c r="W1" s="598"/>
    </row>
    <row r="2" spans="1:23" ht="25.05" customHeight="1" x14ac:dyDescent="0.3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  <c r="S2" s="330"/>
      <c r="T2" s="331"/>
      <c r="U2" s="599"/>
      <c r="V2" s="600"/>
      <c r="W2" s="601"/>
    </row>
    <row r="3" spans="1:23" ht="25.05" customHeight="1" x14ac:dyDescent="0.3">
      <c r="A3" s="262" t="s">
        <v>189</v>
      </c>
      <c r="B3" s="104"/>
      <c r="C3" s="104"/>
      <c r="D3" s="104"/>
      <c r="E3" s="104"/>
      <c r="F3" s="310"/>
      <c r="G3" s="104"/>
      <c r="H3" s="104"/>
      <c r="I3" s="104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326"/>
      <c r="U3" s="599"/>
      <c r="V3" s="600"/>
      <c r="W3" s="601"/>
    </row>
    <row r="4" spans="1:23" ht="25.05" customHeight="1" thickBot="1" x14ac:dyDescent="0.35">
      <c r="A4" s="263" t="s">
        <v>190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218"/>
      <c r="Q4" s="218"/>
      <c r="R4" s="218"/>
      <c r="S4" s="218"/>
      <c r="T4" s="326"/>
      <c r="U4" s="599"/>
      <c r="V4" s="600"/>
      <c r="W4" s="601"/>
    </row>
    <row r="5" spans="1:23" ht="25.05" customHeight="1" thickBot="1" x14ac:dyDescent="0.35">
      <c r="A5" s="263" t="s">
        <v>52</v>
      </c>
      <c r="B5" s="311"/>
      <c r="C5" s="311"/>
      <c r="D5" s="311"/>
      <c r="E5" s="508">
        <v>0.35416666666666669</v>
      </c>
      <c r="F5" s="509"/>
      <c r="G5" s="510"/>
      <c r="H5" s="311"/>
      <c r="I5" s="264" t="s">
        <v>54</v>
      </c>
      <c r="J5" s="264"/>
      <c r="K5" s="312"/>
      <c r="L5" s="512">
        <f>(3*G8)+(3*S8)</f>
        <v>3.3333333333333333E-2</v>
      </c>
      <c r="M5" s="512"/>
      <c r="N5" s="264" t="s">
        <v>33</v>
      </c>
      <c r="O5" s="264"/>
      <c r="P5" s="218"/>
      <c r="Q5" s="218"/>
      <c r="R5" s="218"/>
      <c r="S5" s="218"/>
      <c r="T5" s="326"/>
      <c r="U5" s="599"/>
      <c r="V5" s="600"/>
      <c r="W5" s="601"/>
    </row>
    <row r="6" spans="1:23" ht="25.05" customHeight="1" thickBot="1" x14ac:dyDescent="0.35">
      <c r="A6" s="263" t="s">
        <v>32</v>
      </c>
      <c r="B6" s="104"/>
      <c r="C6" s="104"/>
      <c r="D6" s="104"/>
      <c r="E6" s="762">
        <f>S25-A16+S8+"00:02"</f>
        <v>0.16666666666666616</v>
      </c>
      <c r="F6" s="762"/>
      <c r="G6" s="762"/>
      <c r="H6" s="104"/>
      <c r="I6" s="312" t="s">
        <v>79</v>
      </c>
      <c r="J6" s="312"/>
      <c r="K6" s="312"/>
      <c r="L6" s="457">
        <v>0</v>
      </c>
      <c r="M6" s="458"/>
      <c r="N6" s="104"/>
      <c r="O6" s="104"/>
      <c r="P6" s="218"/>
      <c r="Q6" s="218"/>
      <c r="R6" s="218"/>
      <c r="S6" s="218"/>
      <c r="T6" s="326"/>
      <c r="U6" s="599"/>
      <c r="V6" s="600"/>
      <c r="W6" s="601"/>
    </row>
    <row r="7" spans="1:23" ht="25.05" customHeight="1" thickBot="1" x14ac:dyDescent="0.35">
      <c r="A7" s="317"/>
      <c r="B7" s="215"/>
      <c r="C7" s="215"/>
      <c r="D7" s="215"/>
      <c r="E7" s="214"/>
      <c r="F7" s="214"/>
      <c r="G7" s="214"/>
      <c r="H7" s="215"/>
      <c r="I7" s="216"/>
      <c r="J7" s="216"/>
      <c r="K7" s="216"/>
      <c r="L7" s="217"/>
      <c r="M7" s="217"/>
      <c r="N7" s="215"/>
      <c r="O7" s="215"/>
      <c r="P7" s="213"/>
      <c r="Q7" s="213"/>
      <c r="R7" s="213"/>
      <c r="S7" s="213"/>
      <c r="T7" s="327"/>
      <c r="U7" s="602"/>
      <c r="V7" s="603"/>
      <c r="W7" s="604"/>
    </row>
    <row r="8" spans="1:23" ht="16.2" thickBot="1" x14ac:dyDescent="0.35">
      <c r="A8" s="471" t="s">
        <v>85</v>
      </c>
      <c r="B8" s="455"/>
      <c r="C8" s="455"/>
      <c r="D8" s="456" t="s">
        <v>18</v>
      </c>
      <c r="E8" s="456"/>
      <c r="F8" s="456"/>
      <c r="G8" s="552">
        <v>5.5555555555555558E-3</v>
      </c>
      <c r="H8" s="552"/>
      <c r="I8" s="72" t="s">
        <v>17</v>
      </c>
      <c r="J8" s="72"/>
      <c r="K8" s="80"/>
      <c r="L8" s="109"/>
      <c r="M8" s="471" t="s">
        <v>86</v>
      </c>
      <c r="N8" s="455"/>
      <c r="O8" s="455"/>
      <c r="P8" s="638" t="s">
        <v>18</v>
      </c>
      <c r="Q8" s="638"/>
      <c r="R8" s="638"/>
      <c r="S8" s="552">
        <v>5.5555555555555558E-3</v>
      </c>
      <c r="T8" s="552"/>
      <c r="U8" s="72" t="s">
        <v>17</v>
      </c>
      <c r="V8" s="72"/>
      <c r="W8" s="80"/>
    </row>
    <row r="9" spans="1:23" x14ac:dyDescent="0.3">
      <c r="A9" s="6"/>
      <c r="B9" s="514" t="s">
        <v>41</v>
      </c>
      <c r="C9" s="515"/>
      <c r="D9" s="744"/>
      <c r="E9" s="745"/>
      <c r="F9" s="102"/>
      <c r="G9" s="7"/>
      <c r="H9" s="517" t="s">
        <v>42</v>
      </c>
      <c r="I9" s="518"/>
      <c r="J9" s="750"/>
      <c r="K9" s="751"/>
      <c r="L9" s="110"/>
      <c r="M9" s="8"/>
      <c r="N9" s="574" t="s">
        <v>41</v>
      </c>
      <c r="O9" s="575"/>
      <c r="P9" s="756"/>
      <c r="Q9" s="757"/>
      <c r="R9" s="102"/>
      <c r="S9" s="9"/>
      <c r="T9" s="577" t="s">
        <v>42</v>
      </c>
      <c r="U9" s="578"/>
      <c r="V9" s="736"/>
      <c r="W9" s="737"/>
    </row>
    <row r="10" spans="1:23" x14ac:dyDescent="0.3">
      <c r="A10" s="10">
        <v>1</v>
      </c>
      <c r="B10" s="501" t="s">
        <v>22</v>
      </c>
      <c r="C10" s="502"/>
      <c r="D10" s="746"/>
      <c r="E10" s="747"/>
      <c r="F10" s="103"/>
      <c r="G10" s="11">
        <v>1</v>
      </c>
      <c r="H10" s="497" t="s">
        <v>26</v>
      </c>
      <c r="I10" s="498"/>
      <c r="J10" s="752"/>
      <c r="K10" s="753"/>
      <c r="L10" s="110"/>
      <c r="M10" s="12">
        <v>1</v>
      </c>
      <c r="N10" s="614" t="str">
        <f>B10</f>
        <v>Equipe 1</v>
      </c>
      <c r="O10" s="615"/>
      <c r="P10" s="758"/>
      <c r="Q10" s="759"/>
      <c r="R10" s="103"/>
      <c r="S10" s="13">
        <v>1</v>
      </c>
      <c r="T10" s="605" t="str">
        <f>H10</f>
        <v>Equipe 5</v>
      </c>
      <c r="U10" s="606"/>
      <c r="V10" s="738"/>
      <c r="W10" s="739"/>
    </row>
    <row r="11" spans="1:23" x14ac:dyDescent="0.3">
      <c r="A11" s="10">
        <v>2</v>
      </c>
      <c r="B11" s="501" t="s">
        <v>23</v>
      </c>
      <c r="C11" s="502"/>
      <c r="D11" s="746"/>
      <c r="E11" s="747"/>
      <c r="F11" s="103"/>
      <c r="G11" s="11">
        <v>2</v>
      </c>
      <c r="H11" s="497" t="s">
        <v>27</v>
      </c>
      <c r="I11" s="498"/>
      <c r="J11" s="752"/>
      <c r="K11" s="753"/>
      <c r="L11" s="110"/>
      <c r="M11" s="12">
        <v>2</v>
      </c>
      <c r="N11" s="614" t="str">
        <f>H11</f>
        <v>Equipe 6</v>
      </c>
      <c r="O11" s="615"/>
      <c r="P11" s="758"/>
      <c r="Q11" s="759"/>
      <c r="R11" s="103"/>
      <c r="S11" s="13">
        <v>2</v>
      </c>
      <c r="T11" s="605" t="str">
        <f>B11</f>
        <v>Equipe 2</v>
      </c>
      <c r="U11" s="606"/>
      <c r="V11" s="738"/>
      <c r="W11" s="739"/>
    </row>
    <row r="12" spans="1:23" x14ac:dyDescent="0.3">
      <c r="A12" s="10">
        <v>3</v>
      </c>
      <c r="B12" s="501" t="s">
        <v>24</v>
      </c>
      <c r="C12" s="502"/>
      <c r="D12" s="746"/>
      <c r="E12" s="747"/>
      <c r="F12" s="103"/>
      <c r="G12" s="11">
        <v>3</v>
      </c>
      <c r="H12" s="497" t="s">
        <v>28</v>
      </c>
      <c r="I12" s="498"/>
      <c r="J12" s="752"/>
      <c r="K12" s="753"/>
      <c r="L12" s="110"/>
      <c r="M12" s="12">
        <v>3</v>
      </c>
      <c r="N12" s="614" t="str">
        <f>H12</f>
        <v>Equipe 7</v>
      </c>
      <c r="O12" s="615"/>
      <c r="P12" s="758"/>
      <c r="Q12" s="759"/>
      <c r="R12" s="103"/>
      <c r="S12" s="13">
        <v>3</v>
      </c>
      <c r="T12" s="605" t="str">
        <f>B12</f>
        <v>Equipe 3</v>
      </c>
      <c r="U12" s="606"/>
      <c r="V12" s="738"/>
      <c r="W12" s="739"/>
    </row>
    <row r="13" spans="1:23" ht="15" thickBot="1" x14ac:dyDescent="0.35">
      <c r="A13" s="15">
        <v>4</v>
      </c>
      <c r="B13" s="487" t="s">
        <v>25</v>
      </c>
      <c r="C13" s="488"/>
      <c r="D13" s="748"/>
      <c r="E13" s="749"/>
      <c r="F13" s="103"/>
      <c r="G13" s="16">
        <v>4</v>
      </c>
      <c r="H13" s="491" t="s">
        <v>29</v>
      </c>
      <c r="I13" s="492"/>
      <c r="J13" s="754"/>
      <c r="K13" s="755"/>
      <c r="L13" s="110"/>
      <c r="M13" s="17">
        <v>4</v>
      </c>
      <c r="N13" s="616" t="str">
        <f>B13</f>
        <v>Equipe 4</v>
      </c>
      <c r="O13" s="617"/>
      <c r="P13" s="760"/>
      <c r="Q13" s="761"/>
      <c r="R13" s="103"/>
      <c r="S13" s="18">
        <v>4</v>
      </c>
      <c r="T13" s="607" t="str">
        <f>H13</f>
        <v>Equipe 8</v>
      </c>
      <c r="U13" s="608"/>
      <c r="V13" s="740"/>
      <c r="W13" s="741"/>
    </row>
    <row r="14" spans="1:23" ht="15" thickBot="1" x14ac:dyDescent="0.35">
      <c r="A14" s="19"/>
      <c r="B14" s="2"/>
      <c r="C14" s="2"/>
      <c r="D14" s="2"/>
      <c r="E14" s="2"/>
      <c r="F14" s="2"/>
      <c r="G14" s="2"/>
      <c r="H14" s="2"/>
      <c r="I14" s="20"/>
      <c r="J14" s="2"/>
      <c r="K14" s="21"/>
      <c r="L14" s="110"/>
      <c r="M14" s="19"/>
      <c r="N14" s="2"/>
      <c r="O14" s="2"/>
      <c r="P14" s="2"/>
      <c r="Q14" s="2"/>
      <c r="R14" s="2"/>
      <c r="S14" s="2"/>
      <c r="T14" s="2"/>
      <c r="U14" s="2"/>
      <c r="V14" s="22"/>
      <c r="W14" s="23"/>
    </row>
    <row r="15" spans="1:23" s="29" customFormat="1" x14ac:dyDescent="0.3">
      <c r="A15" s="24"/>
      <c r="B15" s="483" t="s">
        <v>5</v>
      </c>
      <c r="C15" s="483"/>
      <c r="D15" s="720"/>
      <c r="E15" s="721"/>
      <c r="F15" s="25"/>
      <c r="G15" s="26"/>
      <c r="H15" s="485" t="s">
        <v>5</v>
      </c>
      <c r="I15" s="485"/>
      <c r="J15" s="724"/>
      <c r="K15" s="725"/>
      <c r="L15" s="111"/>
      <c r="M15" s="27"/>
      <c r="N15" s="556" t="s">
        <v>10</v>
      </c>
      <c r="O15" s="556"/>
      <c r="P15" s="730"/>
      <c r="Q15" s="731"/>
      <c r="R15" s="25"/>
      <c r="S15" s="28"/>
      <c r="T15" s="554" t="s">
        <v>10</v>
      </c>
      <c r="U15" s="554"/>
      <c r="V15" s="711"/>
      <c r="W15" s="712"/>
    </row>
    <row r="16" spans="1:23" x14ac:dyDescent="0.3">
      <c r="A16" s="30">
        <f>E5</f>
        <v>0.35416666666666669</v>
      </c>
      <c r="B16" s="31" t="str">
        <f>B10</f>
        <v>Equipe 1</v>
      </c>
      <c r="C16" s="31" t="str">
        <f>B11</f>
        <v>Equipe 2</v>
      </c>
      <c r="D16" s="722"/>
      <c r="E16" s="723"/>
      <c r="F16" s="2"/>
      <c r="G16" s="32">
        <f>A17+$G$8+"00:02"</f>
        <v>0.36805555555555552</v>
      </c>
      <c r="H16" s="33" t="str">
        <f>H10</f>
        <v>Equipe 5</v>
      </c>
      <c r="I16" s="33" t="str">
        <f>H11</f>
        <v>Equipe 6</v>
      </c>
      <c r="J16" s="726"/>
      <c r="K16" s="727"/>
      <c r="L16" s="110"/>
      <c r="M16" s="34">
        <f>G25+$G$8+"00:02"+L6</f>
        <v>0.43749999999999972</v>
      </c>
      <c r="N16" s="35" t="str">
        <f>N10</f>
        <v>Equipe 1</v>
      </c>
      <c r="O16" s="35" t="str">
        <f>N11</f>
        <v>Equipe 6</v>
      </c>
      <c r="P16" s="732"/>
      <c r="Q16" s="733"/>
      <c r="R16" s="2"/>
      <c r="S16" s="36">
        <f>M17+$S$8+"00:02"</f>
        <v>0.45138888888888856</v>
      </c>
      <c r="T16" s="37" t="str">
        <f>T10</f>
        <v>Equipe 5</v>
      </c>
      <c r="U16" s="37" t="str">
        <f>T11</f>
        <v>Equipe 2</v>
      </c>
      <c r="V16" s="713"/>
      <c r="W16" s="714"/>
    </row>
    <row r="17" spans="1:23" ht="15" thickBot="1" x14ac:dyDescent="0.35">
      <c r="A17" s="38">
        <f>A16+$G$8+"00:02"</f>
        <v>0.3611111111111111</v>
      </c>
      <c r="B17" s="39" t="str">
        <f>B12</f>
        <v>Equipe 3</v>
      </c>
      <c r="C17" s="39" t="str">
        <f>B13</f>
        <v>Equipe 4</v>
      </c>
      <c r="D17" s="742"/>
      <c r="E17" s="743"/>
      <c r="F17" s="2"/>
      <c r="G17" s="40">
        <f>G16+$G$8+"00:02"</f>
        <v>0.37499999999999994</v>
      </c>
      <c r="H17" s="41" t="str">
        <f>H12</f>
        <v>Equipe 7</v>
      </c>
      <c r="I17" s="41" t="str">
        <f>H13</f>
        <v>Equipe 8</v>
      </c>
      <c r="J17" s="728"/>
      <c r="K17" s="729"/>
      <c r="L17" s="110"/>
      <c r="M17" s="42">
        <f>M16+$S$8+"00:02"</f>
        <v>0.44444444444444414</v>
      </c>
      <c r="N17" s="43" t="str">
        <f>N12</f>
        <v>Equipe 7</v>
      </c>
      <c r="O17" s="43" t="str">
        <f>N13</f>
        <v>Equipe 4</v>
      </c>
      <c r="P17" s="734"/>
      <c r="Q17" s="735"/>
      <c r="R17" s="2"/>
      <c r="S17" s="44">
        <f>S16+$S$8+"00:02"</f>
        <v>0.45833333333333298</v>
      </c>
      <c r="T17" s="45" t="str">
        <f>T12</f>
        <v>Equipe 3</v>
      </c>
      <c r="U17" s="45" t="str">
        <f>T13</f>
        <v>Equipe 8</v>
      </c>
      <c r="V17" s="715"/>
      <c r="W17" s="716"/>
    </row>
    <row r="18" spans="1:23" ht="15" thickBot="1" x14ac:dyDescent="0.35">
      <c r="A18" s="19"/>
      <c r="B18" s="2"/>
      <c r="C18" s="2"/>
      <c r="D18" s="46"/>
      <c r="E18" s="46"/>
      <c r="F18" s="2"/>
      <c r="G18" s="2"/>
      <c r="H18" s="2"/>
      <c r="I18" s="47"/>
      <c r="J18" s="46"/>
      <c r="K18" s="48"/>
      <c r="L18" s="110"/>
      <c r="M18" s="19"/>
      <c r="N18" s="2"/>
      <c r="O18" s="2"/>
      <c r="P18" s="46"/>
      <c r="Q18" s="46"/>
      <c r="R18" s="2"/>
      <c r="S18" s="2"/>
      <c r="T18" s="2"/>
      <c r="U18" s="2"/>
      <c r="V18" s="46"/>
      <c r="W18" s="48"/>
    </row>
    <row r="19" spans="1:23" s="29" customFormat="1" x14ac:dyDescent="0.3">
      <c r="A19" s="24"/>
      <c r="B19" s="483" t="s">
        <v>6</v>
      </c>
      <c r="C19" s="483"/>
      <c r="D19" s="720"/>
      <c r="E19" s="721"/>
      <c r="F19" s="25"/>
      <c r="G19" s="26"/>
      <c r="H19" s="485" t="s">
        <v>6</v>
      </c>
      <c r="I19" s="485"/>
      <c r="J19" s="724"/>
      <c r="K19" s="725"/>
      <c r="L19" s="111"/>
      <c r="M19" s="27"/>
      <c r="N19" s="556" t="s">
        <v>11</v>
      </c>
      <c r="O19" s="556"/>
      <c r="P19" s="730"/>
      <c r="Q19" s="731"/>
      <c r="R19" s="25"/>
      <c r="S19" s="28"/>
      <c r="T19" s="554" t="s">
        <v>11</v>
      </c>
      <c r="U19" s="554"/>
      <c r="V19" s="711"/>
      <c r="W19" s="712"/>
    </row>
    <row r="20" spans="1:23" x14ac:dyDescent="0.3">
      <c r="A20" s="30">
        <f>G17+$G$8+"00:02"</f>
        <v>0.38194444444444436</v>
      </c>
      <c r="B20" s="31" t="str">
        <f>B10</f>
        <v>Equipe 1</v>
      </c>
      <c r="C20" s="31" t="str">
        <f>B12</f>
        <v>Equipe 3</v>
      </c>
      <c r="D20" s="722"/>
      <c r="E20" s="723"/>
      <c r="F20" s="2"/>
      <c r="G20" s="32">
        <f>A21+$G$8+"00:02"</f>
        <v>0.3958333333333332</v>
      </c>
      <c r="H20" s="33" t="str">
        <f>H10</f>
        <v>Equipe 5</v>
      </c>
      <c r="I20" s="33" t="str">
        <f>H12</f>
        <v>Equipe 7</v>
      </c>
      <c r="J20" s="726"/>
      <c r="K20" s="727"/>
      <c r="L20" s="110"/>
      <c r="M20" s="34">
        <f>S17+$S$8+"00:02"</f>
        <v>0.4652777777777774</v>
      </c>
      <c r="N20" s="35" t="str">
        <f>N10</f>
        <v>Equipe 1</v>
      </c>
      <c r="O20" s="35" t="str">
        <f>N12</f>
        <v>Equipe 7</v>
      </c>
      <c r="P20" s="732"/>
      <c r="Q20" s="733"/>
      <c r="R20" s="2"/>
      <c r="S20" s="36">
        <f>M21+$S$8+"00:02"</f>
        <v>0.47916666666666624</v>
      </c>
      <c r="T20" s="37" t="str">
        <f>T10</f>
        <v>Equipe 5</v>
      </c>
      <c r="U20" s="37" t="str">
        <f>T12</f>
        <v>Equipe 3</v>
      </c>
      <c r="V20" s="713"/>
      <c r="W20" s="714"/>
    </row>
    <row r="21" spans="1:23" ht="15" thickBot="1" x14ac:dyDescent="0.35">
      <c r="A21" s="38">
        <f>A20+$G$8+"00:02"</f>
        <v>0.38888888888888878</v>
      </c>
      <c r="B21" s="39" t="str">
        <f>B11</f>
        <v>Equipe 2</v>
      </c>
      <c r="C21" s="39" t="str">
        <f>B13</f>
        <v>Equipe 4</v>
      </c>
      <c r="D21" s="742"/>
      <c r="E21" s="743"/>
      <c r="F21" s="2"/>
      <c r="G21" s="40">
        <f>G20+$G$8+"00:02"</f>
        <v>0.40277777777777762</v>
      </c>
      <c r="H21" s="41" t="str">
        <f>H11</f>
        <v>Equipe 6</v>
      </c>
      <c r="I21" s="41" t="str">
        <f>H13</f>
        <v>Equipe 8</v>
      </c>
      <c r="J21" s="728"/>
      <c r="K21" s="729"/>
      <c r="L21" s="110"/>
      <c r="M21" s="42">
        <f>M20+$S$8+"00:02"</f>
        <v>0.47222222222222182</v>
      </c>
      <c r="N21" s="43" t="str">
        <f>N11</f>
        <v>Equipe 6</v>
      </c>
      <c r="O21" s="43" t="str">
        <f>N13</f>
        <v>Equipe 4</v>
      </c>
      <c r="P21" s="734"/>
      <c r="Q21" s="735"/>
      <c r="R21" s="2"/>
      <c r="S21" s="44">
        <f>S20+$S$8+"00:02"</f>
        <v>0.48611111111111066</v>
      </c>
      <c r="T21" s="45" t="str">
        <f>T11</f>
        <v>Equipe 2</v>
      </c>
      <c r="U21" s="45" t="str">
        <f>T13</f>
        <v>Equipe 8</v>
      </c>
      <c r="V21" s="715"/>
      <c r="W21" s="716"/>
    </row>
    <row r="22" spans="1:23" ht="15" thickBot="1" x14ac:dyDescent="0.35">
      <c r="A22" s="19"/>
      <c r="B22" s="2"/>
      <c r="C22" s="2"/>
      <c r="D22" s="46"/>
      <c r="E22" s="46"/>
      <c r="F22" s="2"/>
      <c r="G22" s="2"/>
      <c r="H22" s="2"/>
      <c r="I22" s="47"/>
      <c r="J22" s="46"/>
      <c r="K22" s="48"/>
      <c r="L22" s="110"/>
      <c r="M22" s="19"/>
      <c r="N22" s="2"/>
      <c r="O22" s="2"/>
      <c r="P22" s="46"/>
      <c r="Q22" s="46"/>
      <c r="R22" s="2"/>
      <c r="S22" s="2"/>
      <c r="T22" s="2"/>
      <c r="U22" s="2"/>
      <c r="V22" s="46"/>
      <c r="W22" s="48"/>
    </row>
    <row r="23" spans="1:23" s="29" customFormat="1" x14ac:dyDescent="0.3">
      <c r="A23" s="24"/>
      <c r="B23" s="483" t="s">
        <v>7</v>
      </c>
      <c r="C23" s="483"/>
      <c r="D23" s="720"/>
      <c r="E23" s="721"/>
      <c r="F23" s="25"/>
      <c r="G23" s="26"/>
      <c r="H23" s="485" t="s">
        <v>7</v>
      </c>
      <c r="I23" s="485"/>
      <c r="J23" s="724"/>
      <c r="K23" s="725"/>
      <c r="L23" s="111"/>
      <c r="M23" s="27"/>
      <c r="N23" s="556" t="s">
        <v>12</v>
      </c>
      <c r="O23" s="556"/>
      <c r="P23" s="730"/>
      <c r="Q23" s="731"/>
      <c r="R23" s="25"/>
      <c r="S23" s="28"/>
      <c r="T23" s="554" t="s">
        <v>12</v>
      </c>
      <c r="U23" s="554"/>
      <c r="V23" s="711"/>
      <c r="W23" s="712"/>
    </row>
    <row r="24" spans="1:23" x14ac:dyDescent="0.3">
      <c r="A24" s="30">
        <f>G21+$G$8+"00:02"</f>
        <v>0.40972222222222204</v>
      </c>
      <c r="B24" s="31" t="str">
        <f>B10</f>
        <v>Equipe 1</v>
      </c>
      <c r="C24" s="31" t="str">
        <f>B13</f>
        <v>Equipe 4</v>
      </c>
      <c r="D24" s="722"/>
      <c r="E24" s="723"/>
      <c r="F24" s="2"/>
      <c r="G24" s="32">
        <f>A25+$G$8+"00:02"</f>
        <v>0.42361111111111088</v>
      </c>
      <c r="H24" s="33" t="str">
        <f>H10</f>
        <v>Equipe 5</v>
      </c>
      <c r="I24" s="33" t="str">
        <f>H13</f>
        <v>Equipe 8</v>
      </c>
      <c r="J24" s="726"/>
      <c r="K24" s="727"/>
      <c r="L24" s="110"/>
      <c r="M24" s="34">
        <f>S21+$S$8+"00:02"</f>
        <v>0.49305555555555508</v>
      </c>
      <c r="N24" s="35" t="str">
        <f>N10</f>
        <v>Equipe 1</v>
      </c>
      <c r="O24" s="35" t="str">
        <f>N13</f>
        <v>Equipe 4</v>
      </c>
      <c r="P24" s="732"/>
      <c r="Q24" s="733"/>
      <c r="R24" s="2"/>
      <c r="S24" s="36">
        <f>M25+$S$8+"00:02"</f>
        <v>0.50694444444444398</v>
      </c>
      <c r="T24" s="37" t="str">
        <f>T10</f>
        <v>Equipe 5</v>
      </c>
      <c r="U24" s="37" t="str">
        <f>T13</f>
        <v>Equipe 8</v>
      </c>
      <c r="V24" s="713"/>
      <c r="W24" s="714"/>
    </row>
    <row r="25" spans="1:23" ht="15" thickBot="1" x14ac:dyDescent="0.35">
      <c r="A25" s="129">
        <f>A24+$G$8+"00:02"</f>
        <v>0.41666666666666646</v>
      </c>
      <c r="B25" s="130" t="str">
        <f>B11</f>
        <v>Equipe 2</v>
      </c>
      <c r="C25" s="130" t="str">
        <f>B12</f>
        <v>Equipe 3</v>
      </c>
      <c r="D25" s="722"/>
      <c r="E25" s="723"/>
      <c r="F25" s="2"/>
      <c r="G25" s="131">
        <f>G24+$G$8+"00:02"</f>
        <v>0.4305555555555553</v>
      </c>
      <c r="H25" s="132" t="str">
        <f>H11</f>
        <v>Equipe 6</v>
      </c>
      <c r="I25" s="132" t="str">
        <f>H12</f>
        <v>Equipe 7</v>
      </c>
      <c r="J25" s="726"/>
      <c r="K25" s="727"/>
      <c r="L25" s="110"/>
      <c r="M25" s="133">
        <f>M24+$S$8+"00:02"</f>
        <v>0.4999999999999995</v>
      </c>
      <c r="N25" s="134" t="str">
        <f>N11</f>
        <v>Equipe 6</v>
      </c>
      <c r="O25" s="134" t="str">
        <f>N12</f>
        <v>Equipe 7</v>
      </c>
      <c r="P25" s="732"/>
      <c r="Q25" s="733"/>
      <c r="R25" s="2"/>
      <c r="S25" s="135">
        <f>S24+$S$8+"00:02"</f>
        <v>0.5138888888888884</v>
      </c>
      <c r="T25" s="136" t="str">
        <f>T11</f>
        <v>Equipe 2</v>
      </c>
      <c r="U25" s="136" t="str">
        <f>T12</f>
        <v>Equipe 3</v>
      </c>
      <c r="V25" s="713"/>
      <c r="W25" s="714"/>
    </row>
    <row r="26" spans="1:23" ht="24.6" customHeight="1" thickBot="1" x14ac:dyDescent="0.35">
      <c r="A26" s="717"/>
      <c r="B26" s="718"/>
      <c r="C26" s="718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9"/>
    </row>
    <row r="27" spans="1:23" x14ac:dyDescent="0.3">
      <c r="U27" s="702" t="s">
        <v>116</v>
      </c>
      <c r="V27" s="702"/>
      <c r="W27" s="702"/>
    </row>
  </sheetData>
  <sheetProtection sheet="1" objects="1" scenarios="1" selectLockedCells="1"/>
  <mergeCells count="62">
    <mergeCell ref="A1:T1"/>
    <mergeCell ref="U27:W27"/>
    <mergeCell ref="A8:C8"/>
    <mergeCell ref="D8:F8"/>
    <mergeCell ref="G8:H8"/>
    <mergeCell ref="M8:O8"/>
    <mergeCell ref="P8:R8"/>
    <mergeCell ref="H9:I9"/>
    <mergeCell ref="N9:O9"/>
    <mergeCell ref="S8:T8"/>
    <mergeCell ref="E5:G5"/>
    <mergeCell ref="L5:M5"/>
    <mergeCell ref="E6:G6"/>
    <mergeCell ref="L6:M6"/>
    <mergeCell ref="T15:U15"/>
    <mergeCell ref="B13:C13"/>
    <mergeCell ref="B10:C10"/>
    <mergeCell ref="H10:I10"/>
    <mergeCell ref="N10:O10"/>
    <mergeCell ref="B9:C9"/>
    <mergeCell ref="B19:C19"/>
    <mergeCell ref="H19:I19"/>
    <mergeCell ref="N19:O19"/>
    <mergeCell ref="D19:E21"/>
    <mergeCell ref="B15:C15"/>
    <mergeCell ref="B12:C12"/>
    <mergeCell ref="H12:I12"/>
    <mergeCell ref="B11:C11"/>
    <mergeCell ref="H11:I11"/>
    <mergeCell ref="N11:O11"/>
    <mergeCell ref="H13:I13"/>
    <mergeCell ref="N13:O13"/>
    <mergeCell ref="V9:W13"/>
    <mergeCell ref="D15:E17"/>
    <mergeCell ref="T11:U11"/>
    <mergeCell ref="T9:U9"/>
    <mergeCell ref="V15:W17"/>
    <mergeCell ref="N12:O12"/>
    <mergeCell ref="T12:U12"/>
    <mergeCell ref="T10:U10"/>
    <mergeCell ref="T13:U13"/>
    <mergeCell ref="H15:I15"/>
    <mergeCell ref="N15:O15"/>
    <mergeCell ref="D9:E13"/>
    <mergeCell ref="J9:K13"/>
    <mergeCell ref="P9:Q13"/>
    <mergeCell ref="U1:W7"/>
    <mergeCell ref="V19:W21"/>
    <mergeCell ref="V23:W25"/>
    <mergeCell ref="A26:W26"/>
    <mergeCell ref="D23:E25"/>
    <mergeCell ref="J15:K17"/>
    <mergeCell ref="J19:K21"/>
    <mergeCell ref="J23:K25"/>
    <mergeCell ref="P15:Q17"/>
    <mergeCell ref="P19:Q21"/>
    <mergeCell ref="P23:Q25"/>
    <mergeCell ref="T19:U19"/>
    <mergeCell ref="B23:C23"/>
    <mergeCell ref="H23:I23"/>
    <mergeCell ref="N23:O23"/>
    <mergeCell ref="T23:U23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8" orientation="landscape" horizontalDpi="300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24" width="11.5546875" style="1"/>
    <col min="25" max="33" width="11.5546875" style="1" customWidth="1"/>
    <col min="34" max="16384" width="11.5546875" style="1"/>
  </cols>
  <sheetData>
    <row r="1" spans="1:24" ht="25.05" customHeight="1" x14ac:dyDescent="0.3">
      <c r="A1" s="591" t="s">
        <v>186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3"/>
      <c r="U1" s="596"/>
      <c r="V1" s="597"/>
      <c r="W1" s="598"/>
    </row>
    <row r="2" spans="1:24" ht="25.05" customHeight="1" x14ac:dyDescent="0.3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326"/>
      <c r="U2" s="599"/>
      <c r="V2" s="600"/>
      <c r="W2" s="601"/>
    </row>
    <row r="3" spans="1:24" ht="25.05" customHeight="1" thickBot="1" x14ac:dyDescent="0.35">
      <c r="A3" s="263" t="s">
        <v>187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326"/>
      <c r="U3" s="599"/>
      <c r="V3" s="600"/>
      <c r="W3" s="601"/>
    </row>
    <row r="4" spans="1:24" ht="25.05" customHeight="1" thickBot="1" x14ac:dyDescent="0.35">
      <c r="A4" s="263" t="s">
        <v>52</v>
      </c>
      <c r="B4" s="311"/>
      <c r="C4" s="311"/>
      <c r="D4" s="311"/>
      <c r="E4" s="508">
        <v>0.375</v>
      </c>
      <c r="F4" s="509"/>
      <c r="G4" s="510"/>
      <c r="H4" s="311"/>
      <c r="I4" s="264" t="s">
        <v>167</v>
      </c>
      <c r="J4" s="264"/>
      <c r="K4" s="312"/>
      <c r="L4" s="512">
        <f>(4*G6)+(4*S6)</f>
        <v>4.4444444444444446E-2</v>
      </c>
      <c r="M4" s="512"/>
      <c r="N4" s="264" t="s">
        <v>33</v>
      </c>
      <c r="O4" s="264"/>
      <c r="P4" s="218"/>
      <c r="Q4" s="218"/>
      <c r="R4" s="218"/>
      <c r="S4" s="218"/>
      <c r="T4" s="326"/>
      <c r="U4" s="599"/>
      <c r="V4" s="600"/>
      <c r="W4" s="601"/>
      <c r="X4" s="71"/>
    </row>
    <row r="5" spans="1:24" ht="25.05" customHeight="1" thickBot="1" x14ac:dyDescent="0.35">
      <c r="A5" s="317" t="s">
        <v>32</v>
      </c>
      <c r="B5" s="215"/>
      <c r="C5" s="215"/>
      <c r="D5" s="215"/>
      <c r="E5" s="646">
        <f>S32-A15+S6</f>
        <v>0.3041666666666657</v>
      </c>
      <c r="F5" s="646"/>
      <c r="G5" s="646"/>
      <c r="H5" s="215"/>
      <c r="I5" s="216" t="s">
        <v>79</v>
      </c>
      <c r="J5" s="216"/>
      <c r="K5" s="216"/>
      <c r="L5" s="457">
        <v>2.7777777777777776E-2</v>
      </c>
      <c r="M5" s="458"/>
      <c r="N5" s="215"/>
      <c r="O5" s="215"/>
      <c r="P5" s="213"/>
      <c r="Q5" s="213"/>
      <c r="R5" s="213"/>
      <c r="S5" s="213"/>
      <c r="T5" s="327"/>
      <c r="U5" s="602"/>
      <c r="V5" s="603"/>
      <c r="W5" s="604"/>
    </row>
    <row r="6" spans="1:24" ht="16.2" thickBot="1" x14ac:dyDescent="0.35">
      <c r="A6" s="471" t="s">
        <v>85</v>
      </c>
      <c r="B6" s="455"/>
      <c r="C6" s="455"/>
      <c r="D6" s="456" t="s">
        <v>18</v>
      </c>
      <c r="E6" s="456"/>
      <c r="F6" s="456"/>
      <c r="G6" s="552">
        <v>5.5555555555555558E-3</v>
      </c>
      <c r="H6" s="552"/>
      <c r="I6" s="276" t="s">
        <v>17</v>
      </c>
      <c r="J6" s="276"/>
      <c r="K6" s="277"/>
      <c r="L6" s="109"/>
      <c r="M6" s="471" t="s">
        <v>86</v>
      </c>
      <c r="N6" s="455"/>
      <c r="O6" s="455"/>
      <c r="P6" s="638" t="s">
        <v>18</v>
      </c>
      <c r="Q6" s="638"/>
      <c r="R6" s="638"/>
      <c r="S6" s="552">
        <v>5.5555555555555558E-3</v>
      </c>
      <c r="T6" s="552"/>
      <c r="U6" s="276" t="s">
        <v>17</v>
      </c>
      <c r="V6" s="276"/>
      <c r="W6" s="277"/>
    </row>
    <row r="7" spans="1:24" x14ac:dyDescent="0.3">
      <c r="A7" s="6"/>
      <c r="B7" s="514" t="s">
        <v>41</v>
      </c>
      <c r="C7" s="515"/>
      <c r="D7" s="744"/>
      <c r="E7" s="745"/>
      <c r="F7" s="102"/>
      <c r="G7" s="7"/>
      <c r="H7" s="517" t="s">
        <v>42</v>
      </c>
      <c r="I7" s="518"/>
      <c r="J7" s="750"/>
      <c r="K7" s="751"/>
      <c r="L7" s="110"/>
      <c r="M7" s="8"/>
      <c r="N7" s="574" t="s">
        <v>41</v>
      </c>
      <c r="O7" s="575"/>
      <c r="P7" s="756"/>
      <c r="Q7" s="757"/>
      <c r="R7" s="102"/>
      <c r="S7" s="9"/>
      <c r="T7" s="577" t="s">
        <v>42</v>
      </c>
      <c r="U7" s="578"/>
      <c r="V7" s="736"/>
      <c r="W7" s="737"/>
    </row>
    <row r="8" spans="1:24" x14ac:dyDescent="0.3">
      <c r="A8" s="10">
        <v>1</v>
      </c>
      <c r="B8" s="501" t="s">
        <v>22</v>
      </c>
      <c r="C8" s="502"/>
      <c r="D8" s="746"/>
      <c r="E8" s="747"/>
      <c r="F8" s="103"/>
      <c r="G8" s="11">
        <v>1</v>
      </c>
      <c r="H8" s="497" t="s">
        <v>27</v>
      </c>
      <c r="I8" s="498"/>
      <c r="J8" s="752"/>
      <c r="K8" s="753"/>
      <c r="L8" s="110"/>
      <c r="M8" s="12">
        <v>1</v>
      </c>
      <c r="N8" s="614" t="str">
        <f>B8</f>
        <v>Equipe 1</v>
      </c>
      <c r="O8" s="615"/>
      <c r="P8" s="758"/>
      <c r="Q8" s="759"/>
      <c r="R8" s="103"/>
      <c r="S8" s="13">
        <v>1</v>
      </c>
      <c r="T8" s="605" t="str">
        <f>H8</f>
        <v>Equipe 6</v>
      </c>
      <c r="U8" s="606"/>
      <c r="V8" s="738"/>
      <c r="W8" s="739"/>
    </row>
    <row r="9" spans="1:24" x14ac:dyDescent="0.3">
      <c r="A9" s="10">
        <v>2</v>
      </c>
      <c r="B9" s="501" t="s">
        <v>23</v>
      </c>
      <c r="C9" s="502"/>
      <c r="D9" s="746"/>
      <c r="E9" s="747"/>
      <c r="F9" s="103"/>
      <c r="G9" s="11">
        <v>2</v>
      </c>
      <c r="H9" s="497" t="s">
        <v>28</v>
      </c>
      <c r="I9" s="498"/>
      <c r="J9" s="752"/>
      <c r="K9" s="753"/>
      <c r="L9" s="110"/>
      <c r="M9" s="12">
        <v>2</v>
      </c>
      <c r="N9" s="614" t="str">
        <f>H11</f>
        <v>Equipe 9</v>
      </c>
      <c r="O9" s="615"/>
      <c r="P9" s="758"/>
      <c r="Q9" s="759"/>
      <c r="R9" s="103"/>
      <c r="S9" s="13">
        <v>2</v>
      </c>
      <c r="T9" s="605" t="str">
        <f>B11</f>
        <v>Equipe 4</v>
      </c>
      <c r="U9" s="606"/>
      <c r="V9" s="738"/>
      <c r="W9" s="739"/>
    </row>
    <row r="10" spans="1:24" x14ac:dyDescent="0.3">
      <c r="A10" s="10">
        <v>3</v>
      </c>
      <c r="B10" s="501" t="s">
        <v>24</v>
      </c>
      <c r="C10" s="502"/>
      <c r="D10" s="746"/>
      <c r="E10" s="747"/>
      <c r="F10" s="103"/>
      <c r="G10" s="11">
        <v>3</v>
      </c>
      <c r="H10" s="497" t="s">
        <v>29</v>
      </c>
      <c r="I10" s="498"/>
      <c r="J10" s="752"/>
      <c r="K10" s="753"/>
      <c r="L10" s="110"/>
      <c r="M10" s="12">
        <v>3</v>
      </c>
      <c r="N10" s="614" t="str">
        <f>B10</f>
        <v>Equipe 3</v>
      </c>
      <c r="O10" s="615"/>
      <c r="P10" s="758"/>
      <c r="Q10" s="759"/>
      <c r="R10" s="103"/>
      <c r="S10" s="13">
        <v>3</v>
      </c>
      <c r="T10" s="605" t="str">
        <f>H10</f>
        <v>Equipe 8</v>
      </c>
      <c r="U10" s="606"/>
      <c r="V10" s="738"/>
      <c r="W10" s="739"/>
    </row>
    <row r="11" spans="1:24" x14ac:dyDescent="0.3">
      <c r="A11" s="306">
        <v>4</v>
      </c>
      <c r="B11" s="501" t="s">
        <v>25</v>
      </c>
      <c r="C11" s="654"/>
      <c r="D11" s="746"/>
      <c r="E11" s="747"/>
      <c r="F11" s="103"/>
      <c r="G11" s="307">
        <v>4</v>
      </c>
      <c r="H11" s="497" t="s">
        <v>37</v>
      </c>
      <c r="I11" s="655"/>
      <c r="J11" s="752"/>
      <c r="K11" s="753"/>
      <c r="L11" s="110"/>
      <c r="M11" s="308">
        <v>4</v>
      </c>
      <c r="N11" s="647" t="str">
        <f>H12</f>
        <v>Equipe 10</v>
      </c>
      <c r="O11" s="648"/>
      <c r="P11" s="758"/>
      <c r="Q11" s="759"/>
      <c r="R11" s="103"/>
      <c r="S11" s="309">
        <v>4</v>
      </c>
      <c r="T11" s="649" t="str">
        <f>B12</f>
        <v>Equipe 5</v>
      </c>
      <c r="U11" s="650"/>
      <c r="V11" s="738"/>
      <c r="W11" s="739"/>
    </row>
    <row r="12" spans="1:24" ht="15" thickBot="1" x14ac:dyDescent="0.35">
      <c r="A12" s="15">
        <v>5</v>
      </c>
      <c r="B12" s="487" t="s">
        <v>26</v>
      </c>
      <c r="C12" s="488"/>
      <c r="D12" s="748"/>
      <c r="E12" s="749"/>
      <c r="F12" s="103"/>
      <c r="G12" s="16">
        <v>5</v>
      </c>
      <c r="H12" s="491" t="s">
        <v>38</v>
      </c>
      <c r="I12" s="492"/>
      <c r="J12" s="754"/>
      <c r="K12" s="755"/>
      <c r="L12" s="110"/>
      <c r="M12" s="17">
        <v>5</v>
      </c>
      <c r="N12" s="616" t="str">
        <f>B9</f>
        <v>Equipe 2</v>
      </c>
      <c r="O12" s="659"/>
      <c r="P12" s="760"/>
      <c r="Q12" s="761"/>
      <c r="R12" s="103"/>
      <c r="S12" s="18">
        <v>5</v>
      </c>
      <c r="T12" s="607" t="str">
        <f>H9</f>
        <v>Equipe 7</v>
      </c>
      <c r="U12" s="657"/>
      <c r="V12" s="740"/>
      <c r="W12" s="741"/>
    </row>
    <row r="13" spans="1:24" ht="15" thickBot="1" x14ac:dyDescent="0.35">
      <c r="A13" s="19"/>
      <c r="B13" s="2"/>
      <c r="C13" s="2"/>
      <c r="D13" s="2"/>
      <c r="E13" s="2"/>
      <c r="F13" s="2"/>
      <c r="G13" s="2"/>
      <c r="H13" s="2"/>
      <c r="I13" s="20"/>
      <c r="J13" s="2"/>
      <c r="K13" s="21"/>
      <c r="L13" s="110"/>
      <c r="M13" s="19"/>
      <c r="N13" s="2"/>
      <c r="O13" s="2"/>
      <c r="P13" s="2"/>
      <c r="Q13" s="2"/>
      <c r="R13" s="2"/>
      <c r="S13" s="2"/>
      <c r="T13" s="2"/>
      <c r="U13" s="2"/>
      <c r="V13" s="22"/>
      <c r="W13" s="23"/>
    </row>
    <row r="14" spans="1:24" s="29" customFormat="1" x14ac:dyDescent="0.3">
      <c r="A14" s="24"/>
      <c r="B14" s="483" t="s">
        <v>5</v>
      </c>
      <c r="C14" s="483"/>
      <c r="D14" s="720"/>
      <c r="E14" s="721"/>
      <c r="F14" s="25"/>
      <c r="G14" s="26"/>
      <c r="H14" s="485" t="s">
        <v>5</v>
      </c>
      <c r="I14" s="485"/>
      <c r="J14" s="724"/>
      <c r="K14" s="725"/>
      <c r="L14" s="111"/>
      <c r="M14" s="27"/>
      <c r="N14" s="556" t="s">
        <v>12</v>
      </c>
      <c r="O14" s="556"/>
      <c r="P14" s="730"/>
      <c r="Q14" s="731"/>
      <c r="R14" s="25"/>
      <c r="S14" s="28"/>
      <c r="T14" s="554" t="s">
        <v>12</v>
      </c>
      <c r="U14" s="554"/>
      <c r="V14" s="711"/>
      <c r="W14" s="712"/>
    </row>
    <row r="15" spans="1:24" x14ac:dyDescent="0.3">
      <c r="A15" s="30">
        <f>E4</f>
        <v>0.375</v>
      </c>
      <c r="B15" s="31" t="str">
        <f>B8</f>
        <v>Equipe 1</v>
      </c>
      <c r="C15" s="31" t="str">
        <f>B9</f>
        <v>Equipe 2</v>
      </c>
      <c r="D15" s="722"/>
      <c r="E15" s="723"/>
      <c r="F15" s="2"/>
      <c r="G15" s="32">
        <f>A16+$G$6+"00:02"</f>
        <v>0.38888888888888884</v>
      </c>
      <c r="H15" s="33" t="str">
        <f>H8</f>
        <v>Equipe 6</v>
      </c>
      <c r="I15" s="33" t="str">
        <f>H9</f>
        <v>Equipe 7</v>
      </c>
      <c r="J15" s="726"/>
      <c r="K15" s="727"/>
      <c r="L15" s="110"/>
      <c r="M15" s="34">
        <f>G32+$G$6+"00:02"+L5</f>
        <v>0.54166666666666619</v>
      </c>
      <c r="N15" s="35" t="str">
        <f>N8</f>
        <v>Equipe 1</v>
      </c>
      <c r="O15" s="35" t="str">
        <f>N9</f>
        <v>Equipe 9</v>
      </c>
      <c r="P15" s="732"/>
      <c r="Q15" s="733"/>
      <c r="R15" s="2"/>
      <c r="S15" s="36">
        <f>M16+$S$6+"00:02"</f>
        <v>0.55555555555555503</v>
      </c>
      <c r="T15" s="37" t="str">
        <f>T8</f>
        <v>Equipe 6</v>
      </c>
      <c r="U15" s="37" t="str">
        <f>T9</f>
        <v>Equipe 4</v>
      </c>
      <c r="V15" s="713"/>
      <c r="W15" s="714"/>
    </row>
    <row r="16" spans="1:24" ht="15" thickBot="1" x14ac:dyDescent="0.35">
      <c r="A16" s="38">
        <f>A15+$G$6+"00:02"</f>
        <v>0.38194444444444442</v>
      </c>
      <c r="B16" s="39" t="str">
        <f>B10</f>
        <v>Equipe 3</v>
      </c>
      <c r="C16" s="39" t="str">
        <f>+B11</f>
        <v>Equipe 4</v>
      </c>
      <c r="D16" s="742"/>
      <c r="E16" s="743"/>
      <c r="F16" s="2"/>
      <c r="G16" s="40">
        <f>G15+$G$6+"00:02"</f>
        <v>0.39583333333333326</v>
      </c>
      <c r="H16" s="41" t="str">
        <f>H10</f>
        <v>Equipe 8</v>
      </c>
      <c r="I16" s="41" t="str">
        <f>+H11</f>
        <v>Equipe 9</v>
      </c>
      <c r="J16" s="728"/>
      <c r="K16" s="729"/>
      <c r="L16" s="110"/>
      <c r="M16" s="42">
        <f>M15+$S$6+"00:02"</f>
        <v>0.54861111111111061</v>
      </c>
      <c r="N16" s="43" t="str">
        <f>N10</f>
        <v>Equipe 3</v>
      </c>
      <c r="O16" s="43" t="str">
        <f>+N11</f>
        <v>Equipe 10</v>
      </c>
      <c r="P16" s="734"/>
      <c r="Q16" s="735"/>
      <c r="R16" s="2"/>
      <c r="S16" s="44">
        <f>S15+$S$6+"00:02"</f>
        <v>0.56249999999999944</v>
      </c>
      <c r="T16" s="45" t="str">
        <f>T10</f>
        <v>Equipe 8</v>
      </c>
      <c r="U16" s="45" t="str">
        <f>+T11</f>
        <v>Equipe 5</v>
      </c>
      <c r="V16" s="715"/>
      <c r="W16" s="716"/>
    </row>
    <row r="17" spans="1:23" ht="15" thickBot="1" x14ac:dyDescent="0.35">
      <c r="A17" s="19"/>
      <c r="B17" s="2"/>
      <c r="C17" s="2"/>
      <c r="D17" s="281"/>
      <c r="E17" s="281"/>
      <c r="F17" s="2"/>
      <c r="G17" s="2"/>
      <c r="H17" s="2"/>
      <c r="I17" s="47"/>
      <c r="J17" s="281"/>
      <c r="K17" s="280"/>
      <c r="L17" s="110"/>
      <c r="M17" s="19"/>
      <c r="N17" s="2"/>
      <c r="O17" s="2"/>
      <c r="P17" s="281"/>
      <c r="Q17" s="281"/>
      <c r="R17" s="2"/>
      <c r="S17" s="2"/>
      <c r="T17" s="2"/>
      <c r="U17" s="2"/>
      <c r="V17" s="281"/>
      <c r="W17" s="280"/>
    </row>
    <row r="18" spans="1:23" s="29" customFormat="1" x14ac:dyDescent="0.3">
      <c r="A18" s="24"/>
      <c r="B18" s="483" t="s">
        <v>6</v>
      </c>
      <c r="C18" s="483"/>
      <c r="D18" s="720"/>
      <c r="E18" s="721"/>
      <c r="F18" s="25"/>
      <c r="G18" s="26"/>
      <c r="H18" s="485" t="s">
        <v>6</v>
      </c>
      <c r="I18" s="485"/>
      <c r="J18" s="724"/>
      <c r="K18" s="725"/>
      <c r="L18" s="111"/>
      <c r="M18" s="27"/>
      <c r="N18" s="556" t="s">
        <v>165</v>
      </c>
      <c r="O18" s="556"/>
      <c r="P18" s="730"/>
      <c r="Q18" s="731"/>
      <c r="R18" s="25"/>
      <c r="S18" s="28"/>
      <c r="T18" s="554" t="s">
        <v>165</v>
      </c>
      <c r="U18" s="554"/>
      <c r="V18" s="711"/>
      <c r="W18" s="712"/>
    </row>
    <row r="19" spans="1:23" x14ac:dyDescent="0.3">
      <c r="A19" s="30">
        <f>G16+$G$6+"00:02"</f>
        <v>0.40277777777777768</v>
      </c>
      <c r="B19" s="31" t="str">
        <f>B8</f>
        <v>Equipe 1</v>
      </c>
      <c r="C19" s="31" t="str">
        <f>B12</f>
        <v>Equipe 5</v>
      </c>
      <c r="D19" s="722"/>
      <c r="E19" s="723"/>
      <c r="F19" s="2"/>
      <c r="G19" s="32">
        <f>A20+$G$6+"00:02"</f>
        <v>0.41666666666666652</v>
      </c>
      <c r="H19" s="33" t="str">
        <f>H8</f>
        <v>Equipe 6</v>
      </c>
      <c r="I19" s="33" t="str">
        <f>H12</f>
        <v>Equipe 10</v>
      </c>
      <c r="J19" s="726"/>
      <c r="K19" s="727"/>
      <c r="L19" s="110"/>
      <c r="M19" s="34">
        <f>S16+$S$6+"00:02"</f>
        <v>0.56944444444444386</v>
      </c>
      <c r="N19" s="35" t="str">
        <f>N8</f>
        <v>Equipe 1</v>
      </c>
      <c r="O19" s="35" t="str">
        <f>N12</f>
        <v>Equipe 2</v>
      </c>
      <c r="P19" s="732"/>
      <c r="Q19" s="733"/>
      <c r="R19" s="2"/>
      <c r="S19" s="36">
        <f>M20+$S$6+"00:02"</f>
        <v>0.5833333333333327</v>
      </c>
      <c r="T19" s="37" t="str">
        <f>T8</f>
        <v>Equipe 6</v>
      </c>
      <c r="U19" s="37" t="str">
        <f>T12</f>
        <v>Equipe 7</v>
      </c>
      <c r="V19" s="713"/>
      <c r="W19" s="714"/>
    </row>
    <row r="20" spans="1:23" ht="15" thickBot="1" x14ac:dyDescent="0.35">
      <c r="A20" s="38">
        <f>A19+$G$6+"00:02"</f>
        <v>0.4097222222222221</v>
      </c>
      <c r="B20" s="39" t="str">
        <f>B9</f>
        <v>Equipe 2</v>
      </c>
      <c r="C20" s="39" t="str">
        <f>B10</f>
        <v>Equipe 3</v>
      </c>
      <c r="D20" s="742"/>
      <c r="E20" s="743"/>
      <c r="F20" s="2"/>
      <c r="G20" s="40">
        <f>G19+$G$6+"00:02"</f>
        <v>0.42361111111111094</v>
      </c>
      <c r="H20" s="41" t="str">
        <f>H9</f>
        <v>Equipe 7</v>
      </c>
      <c r="I20" s="41" t="str">
        <f>H10</f>
        <v>Equipe 8</v>
      </c>
      <c r="J20" s="728"/>
      <c r="K20" s="729"/>
      <c r="L20" s="110"/>
      <c r="M20" s="42">
        <f>M19+$S$6+"00:02"</f>
        <v>0.57638888888888828</v>
      </c>
      <c r="N20" s="43" t="str">
        <f>N9</f>
        <v>Equipe 9</v>
      </c>
      <c r="O20" s="43" t="str">
        <f>N10</f>
        <v>Equipe 3</v>
      </c>
      <c r="P20" s="734"/>
      <c r="Q20" s="735"/>
      <c r="R20" s="2"/>
      <c r="S20" s="44">
        <f>S19+$S$6+"00:02"</f>
        <v>0.59027777777777712</v>
      </c>
      <c r="T20" s="45" t="str">
        <f>T9</f>
        <v>Equipe 4</v>
      </c>
      <c r="U20" s="45" t="str">
        <f>T10</f>
        <v>Equipe 8</v>
      </c>
      <c r="V20" s="715"/>
      <c r="W20" s="716"/>
    </row>
    <row r="21" spans="1:23" ht="15" thickBot="1" x14ac:dyDescent="0.35">
      <c r="A21" s="19"/>
      <c r="B21" s="2"/>
      <c r="C21" s="2"/>
      <c r="D21" s="281"/>
      <c r="E21" s="281"/>
      <c r="F21" s="2"/>
      <c r="G21" s="2"/>
      <c r="H21" s="2"/>
      <c r="I21" s="47"/>
      <c r="J21" s="281"/>
      <c r="K21" s="280"/>
      <c r="L21" s="110"/>
      <c r="M21" s="19"/>
      <c r="N21" s="2"/>
      <c r="O21" s="2"/>
      <c r="P21" s="281"/>
      <c r="Q21" s="281"/>
      <c r="R21" s="2"/>
      <c r="S21" s="2"/>
      <c r="T21" s="2"/>
      <c r="U21" s="2"/>
      <c r="V21" s="281"/>
      <c r="W21" s="280"/>
    </row>
    <row r="22" spans="1:23" s="29" customFormat="1" x14ac:dyDescent="0.3">
      <c r="A22" s="24"/>
      <c r="B22" s="483" t="s">
        <v>7</v>
      </c>
      <c r="C22" s="483"/>
      <c r="D22" s="720"/>
      <c r="E22" s="721"/>
      <c r="F22" s="25"/>
      <c r="G22" s="26"/>
      <c r="H22" s="485" t="s">
        <v>7</v>
      </c>
      <c r="I22" s="485"/>
      <c r="J22" s="724"/>
      <c r="K22" s="725"/>
      <c r="L22" s="111"/>
      <c r="M22" s="27"/>
      <c r="N22" s="556" t="s">
        <v>166</v>
      </c>
      <c r="O22" s="556"/>
      <c r="P22" s="730"/>
      <c r="Q22" s="731"/>
      <c r="R22" s="25"/>
      <c r="S22" s="28"/>
      <c r="T22" s="554" t="s">
        <v>166</v>
      </c>
      <c r="U22" s="554"/>
      <c r="V22" s="711"/>
      <c r="W22" s="712"/>
    </row>
    <row r="23" spans="1:23" x14ac:dyDescent="0.3">
      <c r="A23" s="30">
        <f>G20+$G$6+"00:02"</f>
        <v>0.43055555555555536</v>
      </c>
      <c r="B23" s="31" t="str">
        <f>B8</f>
        <v>Equipe 1</v>
      </c>
      <c r="C23" s="31" t="str">
        <f>B11</f>
        <v>Equipe 4</v>
      </c>
      <c r="D23" s="722"/>
      <c r="E23" s="723"/>
      <c r="F23" s="2"/>
      <c r="G23" s="32">
        <f>A24+$G$6+"00:02"</f>
        <v>0.4444444444444442</v>
      </c>
      <c r="H23" s="33" t="str">
        <f>H8</f>
        <v>Equipe 6</v>
      </c>
      <c r="I23" s="33" t="str">
        <f>H11</f>
        <v>Equipe 9</v>
      </c>
      <c r="J23" s="726"/>
      <c r="K23" s="727"/>
      <c r="L23" s="110"/>
      <c r="M23" s="34">
        <f>S20+$S$6+"00:02"</f>
        <v>0.59722222222222154</v>
      </c>
      <c r="N23" s="35" t="str">
        <f>N8</f>
        <v>Equipe 1</v>
      </c>
      <c r="O23" s="35" t="str">
        <f>N11</f>
        <v>Equipe 10</v>
      </c>
      <c r="P23" s="732"/>
      <c r="Q23" s="733"/>
      <c r="R23" s="2"/>
      <c r="S23" s="36">
        <f>M24+$S$6+"00:02"</f>
        <v>0.61111111111111038</v>
      </c>
      <c r="T23" s="37" t="str">
        <f>T8</f>
        <v>Equipe 6</v>
      </c>
      <c r="U23" s="37" t="str">
        <f>T11</f>
        <v>Equipe 5</v>
      </c>
      <c r="V23" s="713"/>
      <c r="W23" s="714"/>
    </row>
    <row r="24" spans="1:23" ht="15" thickBot="1" x14ac:dyDescent="0.35">
      <c r="A24" s="38">
        <f>A23+$G$6+"00:02"</f>
        <v>0.43749999999999978</v>
      </c>
      <c r="B24" s="39" t="str">
        <f>B9</f>
        <v>Equipe 2</v>
      </c>
      <c r="C24" s="39" t="str">
        <f>B12</f>
        <v>Equipe 5</v>
      </c>
      <c r="D24" s="742"/>
      <c r="E24" s="743"/>
      <c r="F24" s="2"/>
      <c r="G24" s="40">
        <f>G23+$G$6+"00:02"</f>
        <v>0.45138888888888862</v>
      </c>
      <c r="H24" s="41" t="str">
        <f>H9</f>
        <v>Equipe 7</v>
      </c>
      <c r="I24" s="41" t="str">
        <f>H12</f>
        <v>Equipe 10</v>
      </c>
      <c r="J24" s="728"/>
      <c r="K24" s="729"/>
      <c r="L24" s="110"/>
      <c r="M24" s="42">
        <f>M23+$S$6+"00:02"</f>
        <v>0.60416666666666596</v>
      </c>
      <c r="N24" s="43" t="str">
        <f>N9</f>
        <v>Equipe 9</v>
      </c>
      <c r="O24" s="43" t="str">
        <f>N12</f>
        <v>Equipe 2</v>
      </c>
      <c r="P24" s="734"/>
      <c r="Q24" s="735"/>
      <c r="R24" s="2"/>
      <c r="S24" s="44">
        <f>S23+$S$6+"00:02"</f>
        <v>0.6180555555555548</v>
      </c>
      <c r="T24" s="45" t="str">
        <f>T9</f>
        <v>Equipe 4</v>
      </c>
      <c r="U24" s="45" t="str">
        <f>T12</f>
        <v>Equipe 7</v>
      </c>
      <c r="V24" s="715"/>
      <c r="W24" s="716"/>
    </row>
    <row r="25" spans="1:23" ht="15" thickBot="1" x14ac:dyDescent="0.35">
      <c r="A25" s="163"/>
      <c r="B25" s="138"/>
      <c r="C25" s="138"/>
      <c r="D25" s="161"/>
      <c r="E25" s="161"/>
      <c r="F25" s="85"/>
      <c r="G25" s="137"/>
      <c r="H25" s="138"/>
      <c r="I25" s="138"/>
      <c r="J25" s="321"/>
      <c r="K25" s="321"/>
      <c r="L25" s="165"/>
      <c r="M25" s="137"/>
      <c r="N25" s="138"/>
      <c r="O25" s="138"/>
      <c r="P25" s="161"/>
      <c r="Q25" s="161"/>
      <c r="R25" s="85"/>
      <c r="S25" s="137"/>
      <c r="T25" s="138"/>
      <c r="U25" s="138"/>
      <c r="V25" s="161"/>
      <c r="W25" s="162"/>
    </row>
    <row r="26" spans="1:23" s="29" customFormat="1" x14ac:dyDescent="0.3">
      <c r="A26" s="24"/>
      <c r="B26" s="483" t="s">
        <v>10</v>
      </c>
      <c r="C26" s="483"/>
      <c r="D26" s="720"/>
      <c r="E26" s="721"/>
      <c r="F26" s="25"/>
      <c r="G26" s="26"/>
      <c r="H26" s="485" t="s">
        <v>10</v>
      </c>
      <c r="I26" s="653"/>
      <c r="J26" s="763"/>
      <c r="K26" s="764"/>
      <c r="L26" s="111"/>
      <c r="M26" s="27"/>
      <c r="N26" s="556" t="s">
        <v>238</v>
      </c>
      <c r="O26" s="556"/>
      <c r="P26" s="730"/>
      <c r="Q26" s="731"/>
      <c r="R26" s="25"/>
      <c r="S26" s="28"/>
      <c r="T26" s="554" t="s">
        <v>238</v>
      </c>
      <c r="U26" s="554"/>
      <c r="V26" s="711"/>
      <c r="W26" s="712"/>
    </row>
    <row r="27" spans="1:23" x14ac:dyDescent="0.3">
      <c r="A27" s="30">
        <f>G24+$G$6+"00:02"</f>
        <v>0.45833333333333304</v>
      </c>
      <c r="B27" s="31" t="str">
        <f>B8</f>
        <v>Equipe 1</v>
      </c>
      <c r="C27" s="31" t="str">
        <f>B10</f>
        <v>Equipe 3</v>
      </c>
      <c r="D27" s="722"/>
      <c r="E27" s="723"/>
      <c r="F27" s="2"/>
      <c r="G27" s="32">
        <f>A28+$G$6+"00:02"</f>
        <v>0.47222222222222188</v>
      </c>
      <c r="H27" s="33" t="str">
        <f>H8</f>
        <v>Equipe 6</v>
      </c>
      <c r="I27" s="314" t="str">
        <f>H10</f>
        <v>Equipe 8</v>
      </c>
      <c r="J27" s="765"/>
      <c r="K27" s="766"/>
      <c r="L27" s="110"/>
      <c r="M27" s="34">
        <f>S24+$S$6+"00:02"</f>
        <v>0.62499999999999922</v>
      </c>
      <c r="N27" s="35" t="str">
        <f>N8</f>
        <v>Equipe 1</v>
      </c>
      <c r="O27" s="35" t="str">
        <f>N10</f>
        <v>Equipe 3</v>
      </c>
      <c r="P27" s="732"/>
      <c r="Q27" s="733"/>
      <c r="R27" s="2"/>
      <c r="S27" s="36">
        <f>M28+$S$6+"00:02"</f>
        <v>0.63888888888888806</v>
      </c>
      <c r="T27" s="37" t="str">
        <f>T8</f>
        <v>Equipe 6</v>
      </c>
      <c r="U27" s="37" t="str">
        <f>T10</f>
        <v>Equipe 8</v>
      </c>
      <c r="V27" s="713"/>
      <c r="W27" s="714"/>
    </row>
    <row r="28" spans="1:23" ht="15" thickBot="1" x14ac:dyDescent="0.35">
      <c r="A28" s="38">
        <f>A27+$G$6+"00:02"</f>
        <v>0.46527777777777746</v>
      </c>
      <c r="B28" s="39" t="str">
        <f>B11</f>
        <v>Equipe 4</v>
      </c>
      <c r="C28" s="39" t="str">
        <f>B12</f>
        <v>Equipe 5</v>
      </c>
      <c r="D28" s="742"/>
      <c r="E28" s="743"/>
      <c r="F28" s="2"/>
      <c r="G28" s="40">
        <f>G27+$G$6+"00:02"</f>
        <v>0.4791666666666663</v>
      </c>
      <c r="H28" s="41" t="str">
        <f>H11</f>
        <v>Equipe 9</v>
      </c>
      <c r="I28" s="315" t="str">
        <f>H12</f>
        <v>Equipe 10</v>
      </c>
      <c r="J28" s="767"/>
      <c r="K28" s="768"/>
      <c r="L28" s="110"/>
      <c r="M28" s="42">
        <f>M27+$S$6+"00:02"</f>
        <v>0.63194444444444364</v>
      </c>
      <c r="N28" s="43" t="str">
        <f>N11</f>
        <v>Equipe 10</v>
      </c>
      <c r="O28" s="43" t="str">
        <f>N12</f>
        <v>Equipe 2</v>
      </c>
      <c r="P28" s="734"/>
      <c r="Q28" s="735"/>
      <c r="R28" s="2"/>
      <c r="S28" s="44">
        <f>S27+$S$6+"00:02"</f>
        <v>0.64583333333333248</v>
      </c>
      <c r="T28" s="45" t="str">
        <f>T11</f>
        <v>Equipe 5</v>
      </c>
      <c r="U28" s="45" t="str">
        <f>T12</f>
        <v>Equipe 7</v>
      </c>
      <c r="V28" s="715"/>
      <c r="W28" s="716"/>
    </row>
    <row r="29" spans="1:23" ht="15" thickBot="1" x14ac:dyDescent="0.35">
      <c r="A29" s="163"/>
      <c r="B29" s="138"/>
      <c r="C29" s="138"/>
      <c r="D29" s="161"/>
      <c r="E29" s="161"/>
      <c r="F29" s="85"/>
      <c r="G29" s="137"/>
      <c r="H29" s="138"/>
      <c r="I29" s="138"/>
      <c r="J29" s="161"/>
      <c r="K29" s="161"/>
      <c r="L29" s="165"/>
      <c r="M29" s="137"/>
      <c r="N29" s="138"/>
      <c r="O29" s="138"/>
      <c r="P29" s="161"/>
      <c r="Q29" s="161"/>
      <c r="R29" s="85"/>
      <c r="S29" s="137"/>
      <c r="T29" s="138"/>
      <c r="U29" s="138"/>
      <c r="V29" s="161"/>
      <c r="W29" s="162"/>
    </row>
    <row r="30" spans="1:23" s="29" customFormat="1" x14ac:dyDescent="0.3">
      <c r="A30" s="24"/>
      <c r="B30" s="483" t="s">
        <v>11</v>
      </c>
      <c r="C30" s="483"/>
      <c r="D30" s="720"/>
      <c r="E30" s="721"/>
      <c r="F30" s="25"/>
      <c r="G30" s="26"/>
      <c r="H30" s="485" t="s">
        <v>11</v>
      </c>
      <c r="I30" s="485"/>
      <c r="J30" s="724"/>
      <c r="K30" s="725"/>
      <c r="L30" s="111"/>
      <c r="M30" s="27"/>
      <c r="N30" s="556" t="s">
        <v>239</v>
      </c>
      <c r="O30" s="556"/>
      <c r="P30" s="730"/>
      <c r="Q30" s="731"/>
      <c r="R30" s="25"/>
      <c r="S30" s="28"/>
      <c r="T30" s="554" t="s">
        <v>239</v>
      </c>
      <c r="U30" s="554"/>
      <c r="V30" s="711"/>
      <c r="W30" s="712"/>
    </row>
    <row r="31" spans="1:23" x14ac:dyDescent="0.3">
      <c r="A31" s="30">
        <f>G28+$G$6+"00:02"</f>
        <v>0.48611111111111072</v>
      </c>
      <c r="B31" s="31" t="str">
        <f>B9</f>
        <v>Equipe 2</v>
      </c>
      <c r="C31" s="31" t="str">
        <f>B11</f>
        <v>Equipe 4</v>
      </c>
      <c r="D31" s="722"/>
      <c r="E31" s="723"/>
      <c r="F31" s="2"/>
      <c r="G31" s="32">
        <f>A32+$G$6+"00:02"</f>
        <v>0.49999999999999956</v>
      </c>
      <c r="H31" s="33" t="str">
        <f>H9</f>
        <v>Equipe 7</v>
      </c>
      <c r="I31" s="33" t="str">
        <f>H11</f>
        <v>Equipe 9</v>
      </c>
      <c r="J31" s="726"/>
      <c r="K31" s="727"/>
      <c r="L31" s="110"/>
      <c r="M31" s="34">
        <f>S28+$S$6+"00:02"</f>
        <v>0.6527777777777769</v>
      </c>
      <c r="N31" s="35" t="str">
        <f>N9</f>
        <v>Equipe 9</v>
      </c>
      <c r="O31" s="35" t="str">
        <f>N11</f>
        <v>Equipe 10</v>
      </c>
      <c r="P31" s="732"/>
      <c r="Q31" s="733"/>
      <c r="R31" s="2"/>
      <c r="S31" s="36">
        <f>M32+$S$6+"00:02"</f>
        <v>0.66666666666666574</v>
      </c>
      <c r="T31" s="37" t="str">
        <f>T9</f>
        <v>Equipe 4</v>
      </c>
      <c r="U31" s="37" t="str">
        <f>T11</f>
        <v>Equipe 5</v>
      </c>
      <c r="V31" s="713"/>
      <c r="W31" s="714"/>
    </row>
    <row r="32" spans="1:23" ht="15" thickBot="1" x14ac:dyDescent="0.35">
      <c r="A32" s="38">
        <f>A31+$G$6+"00:02"</f>
        <v>0.49305555555555514</v>
      </c>
      <c r="B32" s="39" t="str">
        <f>B10</f>
        <v>Equipe 3</v>
      </c>
      <c r="C32" s="39" t="str">
        <f>B12</f>
        <v>Equipe 5</v>
      </c>
      <c r="D32" s="742"/>
      <c r="E32" s="743"/>
      <c r="F32" s="47"/>
      <c r="G32" s="40">
        <f>G31+$G$6+"00:02"</f>
        <v>0.50694444444444398</v>
      </c>
      <c r="H32" s="41" t="str">
        <f>H10</f>
        <v>Equipe 8</v>
      </c>
      <c r="I32" s="41" t="str">
        <f>H12</f>
        <v>Equipe 10</v>
      </c>
      <c r="J32" s="728"/>
      <c r="K32" s="729"/>
      <c r="L32" s="110"/>
      <c r="M32" s="42">
        <f>M31+$S$6+"00:02"</f>
        <v>0.65972222222222132</v>
      </c>
      <c r="N32" s="43" t="str">
        <f>N10</f>
        <v>Equipe 3</v>
      </c>
      <c r="O32" s="43" t="str">
        <f>N12</f>
        <v>Equipe 2</v>
      </c>
      <c r="P32" s="734"/>
      <c r="Q32" s="735"/>
      <c r="R32" s="47"/>
      <c r="S32" s="44">
        <f>S31+$S$6+"00:02"</f>
        <v>0.67361111111111016</v>
      </c>
      <c r="T32" s="45" t="str">
        <f>T10</f>
        <v>Equipe 8</v>
      </c>
      <c r="U32" s="45" t="str">
        <f>T12</f>
        <v>Equipe 7</v>
      </c>
      <c r="V32" s="715"/>
      <c r="W32" s="716"/>
    </row>
    <row r="33" spans="1:23" ht="25.05" customHeight="1" thickBot="1" x14ac:dyDescent="0.35">
      <c r="A33" s="106"/>
      <c r="B33" s="20"/>
      <c r="C33" s="20"/>
      <c r="D33" s="20"/>
      <c r="E33" s="20"/>
      <c r="F33" s="20"/>
      <c r="G33" s="20"/>
      <c r="H33" s="20"/>
      <c r="I33" s="20"/>
      <c r="J33" s="20"/>
      <c r="K33" s="107"/>
      <c r="L33" s="322"/>
      <c r="M33" s="106"/>
      <c r="N33" s="20"/>
      <c r="O33" s="20"/>
      <c r="P33" s="20"/>
      <c r="Q33" s="20"/>
      <c r="R33" s="20"/>
      <c r="S33" s="20"/>
      <c r="T33" s="20"/>
      <c r="U33" s="20"/>
      <c r="V33" s="20"/>
      <c r="W33" s="107"/>
    </row>
    <row r="34" spans="1:23" x14ac:dyDescent="0.3">
      <c r="U34" s="702" t="s">
        <v>117</v>
      </c>
      <c r="V34" s="702"/>
      <c r="W34" s="702"/>
    </row>
  </sheetData>
  <sheetProtection sheet="1" objects="1" scenarios="1" selectLockedCells="1"/>
  <mergeCells count="81">
    <mergeCell ref="U34:W34"/>
    <mergeCell ref="P6:R6"/>
    <mergeCell ref="S6:T6"/>
    <mergeCell ref="E4:G4"/>
    <mergeCell ref="L4:M4"/>
    <mergeCell ref="E5:G5"/>
    <mergeCell ref="L5:M5"/>
    <mergeCell ref="H7:I7"/>
    <mergeCell ref="N7:O7"/>
    <mergeCell ref="T14:U14"/>
    <mergeCell ref="P7:Q12"/>
    <mergeCell ref="H10:I10"/>
    <mergeCell ref="N10:O10"/>
    <mergeCell ref="P14:Q16"/>
    <mergeCell ref="U1:W5"/>
    <mergeCell ref="V30:W32"/>
    <mergeCell ref="D6:F6"/>
    <mergeCell ref="G6:H6"/>
    <mergeCell ref="M6:O6"/>
    <mergeCell ref="B14:C14"/>
    <mergeCell ref="H14:I14"/>
    <mergeCell ref="N14:O14"/>
    <mergeCell ref="B12:C12"/>
    <mergeCell ref="H12:I12"/>
    <mergeCell ref="N12:O12"/>
    <mergeCell ref="B11:C11"/>
    <mergeCell ref="H11:I11"/>
    <mergeCell ref="D7:E12"/>
    <mergeCell ref="J7:K12"/>
    <mergeCell ref="N11:O11"/>
    <mergeCell ref="B10:C10"/>
    <mergeCell ref="J14:K16"/>
    <mergeCell ref="B22:C22"/>
    <mergeCell ref="H22:I22"/>
    <mergeCell ref="N22:O22"/>
    <mergeCell ref="T22:U22"/>
    <mergeCell ref="B18:C18"/>
    <mergeCell ref="H18:I18"/>
    <mergeCell ref="N18:O18"/>
    <mergeCell ref="P22:Q24"/>
    <mergeCell ref="P18:Q20"/>
    <mergeCell ref="J22:K24"/>
    <mergeCell ref="J18:K20"/>
    <mergeCell ref="D22:E24"/>
    <mergeCell ref="D18:E20"/>
    <mergeCell ref="B30:C30"/>
    <mergeCell ref="H30:I30"/>
    <mergeCell ref="N30:O30"/>
    <mergeCell ref="T30:U30"/>
    <mergeCell ref="B26:C26"/>
    <mergeCell ref="H26:I26"/>
    <mergeCell ref="N26:O26"/>
    <mergeCell ref="P30:Q32"/>
    <mergeCell ref="P26:Q28"/>
    <mergeCell ref="D30:E32"/>
    <mergeCell ref="D26:E28"/>
    <mergeCell ref="D14:E16"/>
    <mergeCell ref="J26:K28"/>
    <mergeCell ref="J30:K32"/>
    <mergeCell ref="V26:W28"/>
    <mergeCell ref="V22:W24"/>
    <mergeCell ref="V18:W20"/>
    <mergeCell ref="V14:W16"/>
    <mergeCell ref="T26:U26"/>
    <mergeCell ref="T18:U18"/>
    <mergeCell ref="A1:T1"/>
    <mergeCell ref="T12:U12"/>
    <mergeCell ref="T11:U11"/>
    <mergeCell ref="V7:W12"/>
    <mergeCell ref="T9:U9"/>
    <mergeCell ref="T10:U10"/>
    <mergeCell ref="T7:U7"/>
    <mergeCell ref="T8:U8"/>
    <mergeCell ref="B7:C7"/>
    <mergeCell ref="B9:C9"/>
    <mergeCell ref="H9:I9"/>
    <mergeCell ref="N9:O9"/>
    <mergeCell ref="B8:C8"/>
    <mergeCell ref="H8:I8"/>
    <mergeCell ref="N8:O8"/>
    <mergeCell ref="A6:C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8" orientation="landscape" horizontalDpi="300" verticalDpi="300" r:id="rId1"/>
  <ignoredErrors>
    <ignoredError sqref="N9 T9" 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20.77734375" style="1" customWidth="1"/>
    <col min="4" max="4" width="3.77734375" style="1" customWidth="1"/>
    <col min="5" max="5" width="5.77734375" style="1" customWidth="1"/>
    <col min="6" max="7" width="20.77734375" style="1" customWidth="1"/>
    <col min="8" max="8" width="3.77734375" style="1" customWidth="1"/>
    <col min="9" max="9" width="5.77734375" style="1" customWidth="1"/>
    <col min="10" max="11" width="20.77734375" style="1" customWidth="1"/>
    <col min="12" max="23" width="5.77734375" style="1" customWidth="1"/>
    <col min="24" max="16384" width="11.5546875" style="1"/>
  </cols>
  <sheetData>
    <row r="1" spans="1:16" ht="25.05" customHeight="1" x14ac:dyDescent="0.4">
      <c r="A1" s="504" t="s">
        <v>185</v>
      </c>
      <c r="B1" s="505"/>
      <c r="C1" s="505"/>
      <c r="D1" s="505"/>
      <c r="E1" s="505"/>
      <c r="F1" s="505"/>
      <c r="G1" s="505"/>
      <c r="H1" s="505"/>
      <c r="I1" s="505"/>
      <c r="J1" s="590"/>
      <c r="K1" s="783"/>
    </row>
    <row r="2" spans="1:16" ht="25.05" customHeight="1" thickBot="1" x14ac:dyDescent="0.35">
      <c r="A2" s="262" t="s">
        <v>51</v>
      </c>
      <c r="B2" s="104"/>
      <c r="C2" s="104"/>
      <c r="D2" s="215" t="s">
        <v>184</v>
      </c>
      <c r="E2" s="104"/>
      <c r="F2" s="104"/>
      <c r="G2" s="104"/>
      <c r="H2" s="104"/>
      <c r="I2" s="104"/>
      <c r="J2" s="261"/>
      <c r="K2" s="784"/>
      <c r="L2" s="104"/>
    </row>
    <row r="3" spans="1:16" ht="25.05" customHeight="1" thickBot="1" x14ac:dyDescent="0.35">
      <c r="A3" s="263" t="s">
        <v>52</v>
      </c>
      <c r="B3" s="2"/>
      <c r="C3" s="2"/>
      <c r="D3" s="508">
        <v>0.375</v>
      </c>
      <c r="E3" s="510"/>
      <c r="F3" s="2"/>
      <c r="G3" s="206"/>
      <c r="H3" s="104"/>
      <c r="I3" s="104"/>
      <c r="J3" s="261"/>
      <c r="K3" s="784"/>
    </row>
    <row r="4" spans="1:16" ht="25.05" customHeight="1" thickBot="1" x14ac:dyDescent="0.35">
      <c r="A4" s="787" t="s">
        <v>54</v>
      </c>
      <c r="B4" s="511"/>
      <c r="C4" s="511"/>
      <c r="D4" s="786">
        <f>(3*G6)+(3*G25)</f>
        <v>4.1666666666666664E-2</v>
      </c>
      <c r="E4" s="786"/>
      <c r="F4" s="264" t="s">
        <v>33</v>
      </c>
      <c r="G4" s="2"/>
      <c r="H4" s="2"/>
      <c r="I4" s="2"/>
      <c r="J4" s="21"/>
      <c r="K4" s="784"/>
    </row>
    <row r="5" spans="1:16" ht="25.05" customHeight="1" thickBot="1" x14ac:dyDescent="0.35">
      <c r="A5" s="317" t="s">
        <v>32</v>
      </c>
      <c r="B5" s="215"/>
      <c r="C5" s="324">
        <f>I42-A14+G25+"00:02"</f>
        <v>0.31666666666666565</v>
      </c>
      <c r="D5" s="769" t="s">
        <v>79</v>
      </c>
      <c r="E5" s="769"/>
      <c r="F5" s="769"/>
      <c r="G5" s="769"/>
      <c r="H5" s="457">
        <v>1.6666666666666666E-2</v>
      </c>
      <c r="I5" s="458"/>
      <c r="J5" s="325"/>
      <c r="K5" s="785"/>
    </row>
    <row r="6" spans="1:16" ht="16.2" thickBot="1" x14ac:dyDescent="0.35">
      <c r="A6" s="550" t="s">
        <v>82</v>
      </c>
      <c r="B6" s="456"/>
      <c r="C6" s="456"/>
      <c r="D6" s="79"/>
      <c r="E6" s="456" t="s">
        <v>18</v>
      </c>
      <c r="F6" s="456"/>
      <c r="G6" s="73">
        <v>6.9444444444444441E-3</v>
      </c>
      <c r="H6" s="72" t="s">
        <v>17</v>
      </c>
      <c r="I6" s="189"/>
      <c r="J6" s="72"/>
      <c r="K6" s="207"/>
      <c r="L6" s="208"/>
      <c r="M6" s="202"/>
      <c r="N6" s="139"/>
      <c r="O6" s="139"/>
      <c r="P6" s="2"/>
    </row>
    <row r="7" spans="1:16" x14ac:dyDescent="0.3">
      <c r="A7" s="125"/>
      <c r="B7" s="682" t="s">
        <v>41</v>
      </c>
      <c r="C7" s="684"/>
      <c r="D7" s="102"/>
      <c r="E7" s="124"/>
      <c r="F7" s="685" t="s">
        <v>42</v>
      </c>
      <c r="G7" s="687"/>
      <c r="H7" s="103"/>
      <c r="I7" s="97"/>
      <c r="J7" s="622" t="s">
        <v>43</v>
      </c>
      <c r="K7" s="623"/>
    </row>
    <row r="8" spans="1:16" x14ac:dyDescent="0.3">
      <c r="A8" s="10">
        <v>1</v>
      </c>
      <c r="B8" s="501" t="s">
        <v>22</v>
      </c>
      <c r="C8" s="780"/>
      <c r="D8" s="103"/>
      <c r="E8" s="11">
        <v>1</v>
      </c>
      <c r="F8" s="497" t="s">
        <v>26</v>
      </c>
      <c r="G8" s="781"/>
      <c r="H8" s="103"/>
      <c r="I8" s="12">
        <v>1</v>
      </c>
      <c r="J8" s="570" t="s">
        <v>37</v>
      </c>
      <c r="K8" s="782"/>
    </row>
    <row r="9" spans="1:16" x14ac:dyDescent="0.3">
      <c r="A9" s="10">
        <v>2</v>
      </c>
      <c r="B9" s="501" t="s">
        <v>23</v>
      </c>
      <c r="C9" s="780"/>
      <c r="D9" s="103"/>
      <c r="E9" s="11">
        <v>2</v>
      </c>
      <c r="F9" s="497" t="s">
        <v>27</v>
      </c>
      <c r="G9" s="781"/>
      <c r="H9" s="103"/>
      <c r="I9" s="12">
        <v>2</v>
      </c>
      <c r="J9" s="570" t="s">
        <v>38</v>
      </c>
      <c r="K9" s="782"/>
    </row>
    <row r="10" spans="1:16" x14ac:dyDescent="0.3">
      <c r="A10" s="10">
        <v>3</v>
      </c>
      <c r="B10" s="501" t="s">
        <v>24</v>
      </c>
      <c r="C10" s="780"/>
      <c r="D10" s="103"/>
      <c r="E10" s="11">
        <v>3</v>
      </c>
      <c r="F10" s="497" t="s">
        <v>28</v>
      </c>
      <c r="G10" s="781"/>
      <c r="H10" s="103"/>
      <c r="I10" s="12">
        <v>3</v>
      </c>
      <c r="J10" s="570" t="s">
        <v>39</v>
      </c>
      <c r="K10" s="782"/>
    </row>
    <row r="11" spans="1:16" ht="15" thickBot="1" x14ac:dyDescent="0.35">
      <c r="A11" s="15">
        <v>4</v>
      </c>
      <c r="B11" s="487" t="s">
        <v>25</v>
      </c>
      <c r="C11" s="777"/>
      <c r="D11" s="103"/>
      <c r="E11" s="16">
        <v>4</v>
      </c>
      <c r="F11" s="491" t="s">
        <v>29</v>
      </c>
      <c r="G11" s="778"/>
      <c r="H11" s="103"/>
      <c r="I11" s="17">
        <v>4</v>
      </c>
      <c r="J11" s="562" t="s">
        <v>40</v>
      </c>
      <c r="K11" s="779"/>
    </row>
    <row r="12" spans="1:16" ht="4.95" customHeight="1" thickBot="1" x14ac:dyDescent="0.35">
      <c r="A12" s="19"/>
      <c r="B12" s="2"/>
      <c r="C12" s="2"/>
      <c r="D12" s="2"/>
      <c r="E12" s="2"/>
      <c r="F12" s="2"/>
      <c r="G12" s="22"/>
      <c r="H12" s="85"/>
      <c r="I12" s="2"/>
      <c r="J12" s="2"/>
      <c r="K12" s="2"/>
    </row>
    <row r="13" spans="1:16" s="29" customFormat="1" x14ac:dyDescent="0.3">
      <c r="A13" s="365"/>
      <c r="B13" s="770" t="s">
        <v>5</v>
      </c>
      <c r="C13" s="484"/>
      <c r="D13" s="25"/>
      <c r="E13" s="26"/>
      <c r="F13" s="485" t="s">
        <v>5</v>
      </c>
      <c r="G13" s="485"/>
      <c r="H13" s="77"/>
      <c r="I13" s="27"/>
      <c r="J13" s="556" t="s">
        <v>5</v>
      </c>
      <c r="K13" s="556"/>
    </row>
    <row r="14" spans="1:16" x14ac:dyDescent="0.3">
      <c r="A14" s="366">
        <f>D3</f>
        <v>0.375</v>
      </c>
      <c r="B14" s="368" t="str">
        <f>B8</f>
        <v>Equipe 1</v>
      </c>
      <c r="C14" s="369" t="str">
        <f>B9</f>
        <v>Equipe 2</v>
      </c>
      <c r="D14" s="2"/>
      <c r="E14" s="32">
        <f>A15+$G$6+"00:02"</f>
        <v>0.39166666666666661</v>
      </c>
      <c r="F14" s="33" t="str">
        <f>F8</f>
        <v>Equipe 5</v>
      </c>
      <c r="G14" s="33" t="str">
        <f>F9</f>
        <v>Equipe 6</v>
      </c>
      <c r="H14" s="76"/>
      <c r="I14" s="34">
        <f>E15+$G$6+"00:02"</f>
        <v>0.40833333333333321</v>
      </c>
      <c r="J14" s="35" t="str">
        <f>J8</f>
        <v>Equipe 9</v>
      </c>
      <c r="K14" s="35" t="str">
        <f>J9</f>
        <v>Equipe 10</v>
      </c>
    </row>
    <row r="15" spans="1:16" ht="15" thickBot="1" x14ac:dyDescent="0.35">
      <c r="A15" s="367">
        <f>A14+$G$6+"00:02"</f>
        <v>0.3833333333333333</v>
      </c>
      <c r="B15" s="370" t="str">
        <f>B10</f>
        <v>Equipe 3</v>
      </c>
      <c r="C15" s="252" t="str">
        <f>B11</f>
        <v>Equipe 4</v>
      </c>
      <c r="D15" s="2"/>
      <c r="E15" s="40">
        <f>E14+$G$6+"00:02"</f>
        <v>0.39999999999999991</v>
      </c>
      <c r="F15" s="41" t="str">
        <f>F10</f>
        <v>Equipe 7</v>
      </c>
      <c r="G15" s="41" t="str">
        <f>F11</f>
        <v>Equipe 8</v>
      </c>
      <c r="H15" s="76"/>
      <c r="I15" s="42">
        <f>I14+G6+"00:02"</f>
        <v>0.41666666666666652</v>
      </c>
      <c r="J15" s="43" t="str">
        <f>J10</f>
        <v>Equipe 11</v>
      </c>
      <c r="K15" s="43" t="str">
        <f>J11</f>
        <v>Equipe 12</v>
      </c>
    </row>
    <row r="16" spans="1:16" ht="4.95" customHeight="1" thickBot="1" x14ac:dyDescent="0.35">
      <c r="A16" s="19"/>
      <c r="B16" s="2"/>
      <c r="C16" s="2"/>
      <c r="D16" s="2"/>
      <c r="E16" s="2"/>
      <c r="F16" s="2"/>
      <c r="G16" s="47"/>
      <c r="H16" s="85"/>
      <c r="I16" s="2"/>
      <c r="J16" s="2"/>
      <c r="K16" s="2"/>
    </row>
    <row r="17" spans="1:11" s="29" customFormat="1" x14ac:dyDescent="0.3">
      <c r="A17" s="365"/>
      <c r="B17" s="770" t="s">
        <v>6</v>
      </c>
      <c r="C17" s="484"/>
      <c r="D17" s="25"/>
      <c r="E17" s="26"/>
      <c r="F17" s="485" t="s">
        <v>6</v>
      </c>
      <c r="G17" s="485"/>
      <c r="H17" s="77"/>
      <c r="I17" s="27"/>
      <c r="J17" s="556" t="s">
        <v>6</v>
      </c>
      <c r="K17" s="556"/>
    </row>
    <row r="18" spans="1:11" x14ac:dyDescent="0.3">
      <c r="A18" s="366">
        <f>I15+$G$6+"00:02"</f>
        <v>0.42499999999999982</v>
      </c>
      <c r="B18" s="368" t="str">
        <f>B8</f>
        <v>Equipe 1</v>
      </c>
      <c r="C18" s="369" t="str">
        <f>B10</f>
        <v>Equipe 3</v>
      </c>
      <c r="D18" s="2"/>
      <c r="E18" s="32">
        <f>A19+$G$6+"00:02"</f>
        <v>0.44166666666666643</v>
      </c>
      <c r="F18" s="33" t="str">
        <f>F8</f>
        <v>Equipe 5</v>
      </c>
      <c r="G18" s="33" t="str">
        <f>F10</f>
        <v>Equipe 7</v>
      </c>
      <c r="H18" s="76"/>
      <c r="I18" s="34">
        <f>E19+$G$6+"00:02"</f>
        <v>0.45833333333333304</v>
      </c>
      <c r="J18" s="35" t="str">
        <f>J8</f>
        <v>Equipe 9</v>
      </c>
      <c r="K18" s="35" t="str">
        <f>J10</f>
        <v>Equipe 11</v>
      </c>
    </row>
    <row r="19" spans="1:11" ht="15" thickBot="1" x14ac:dyDescent="0.35">
      <c r="A19" s="367">
        <f>A18+$G$6+"00:02"</f>
        <v>0.43333333333333313</v>
      </c>
      <c r="B19" s="370" t="str">
        <f>B9</f>
        <v>Equipe 2</v>
      </c>
      <c r="C19" s="252" t="str">
        <f>B11</f>
        <v>Equipe 4</v>
      </c>
      <c r="D19" s="2"/>
      <c r="E19" s="40">
        <f>E18+$G$6+"00:02"</f>
        <v>0.44999999999999973</v>
      </c>
      <c r="F19" s="41" t="str">
        <f>F9</f>
        <v>Equipe 6</v>
      </c>
      <c r="G19" s="41" t="str">
        <f>F11</f>
        <v>Equipe 8</v>
      </c>
      <c r="H19" s="76"/>
      <c r="I19" s="42">
        <f>I18+$G$6+"00:02"</f>
        <v>0.46666666666666634</v>
      </c>
      <c r="J19" s="43" t="str">
        <f>J9</f>
        <v>Equipe 10</v>
      </c>
      <c r="K19" s="43" t="str">
        <f>J11</f>
        <v>Equipe 12</v>
      </c>
    </row>
    <row r="20" spans="1:11" ht="4.95" customHeight="1" thickBot="1" x14ac:dyDescent="0.35">
      <c r="A20" s="19"/>
      <c r="B20" s="2"/>
      <c r="C20" s="2"/>
      <c r="D20" s="2"/>
      <c r="E20" s="2"/>
      <c r="F20" s="2"/>
      <c r="G20" s="47"/>
      <c r="H20" s="85"/>
      <c r="I20" s="2"/>
      <c r="J20" s="2"/>
      <c r="K20" s="2"/>
    </row>
    <row r="21" spans="1:11" s="29" customFormat="1" x14ac:dyDescent="0.3">
      <c r="A21" s="365"/>
      <c r="B21" s="770" t="s">
        <v>7</v>
      </c>
      <c r="C21" s="484"/>
      <c r="D21" s="25"/>
      <c r="E21" s="26"/>
      <c r="F21" s="485" t="s">
        <v>7</v>
      </c>
      <c r="G21" s="485"/>
      <c r="H21" s="77"/>
      <c r="I21" s="27"/>
      <c r="J21" s="556" t="s">
        <v>7</v>
      </c>
      <c r="K21" s="556"/>
    </row>
    <row r="22" spans="1:11" x14ac:dyDescent="0.3">
      <c r="A22" s="366">
        <f>I19+$G$6+"00:02"</f>
        <v>0.47499999999999964</v>
      </c>
      <c r="B22" s="368" t="str">
        <f>B8</f>
        <v>Equipe 1</v>
      </c>
      <c r="C22" s="369" t="str">
        <f>B11</f>
        <v>Equipe 4</v>
      </c>
      <c r="D22" s="2"/>
      <c r="E22" s="32">
        <f>A23+$G$6+"00:02"</f>
        <v>0.49166666666666625</v>
      </c>
      <c r="F22" s="33" t="str">
        <f>F8</f>
        <v>Equipe 5</v>
      </c>
      <c r="G22" s="33" t="str">
        <f>F11</f>
        <v>Equipe 8</v>
      </c>
      <c r="H22" s="76"/>
      <c r="I22" s="34">
        <f>E23+G6+"00:02"</f>
        <v>0.50833333333333286</v>
      </c>
      <c r="J22" s="35" t="str">
        <f>J8</f>
        <v>Equipe 9</v>
      </c>
      <c r="K22" s="35" t="str">
        <f>J11</f>
        <v>Equipe 12</v>
      </c>
    </row>
    <row r="23" spans="1:11" ht="15" thickBot="1" x14ac:dyDescent="0.35">
      <c r="A23" s="367">
        <f>A22+$G$6+"00:02"</f>
        <v>0.48333333333333295</v>
      </c>
      <c r="B23" s="370" t="str">
        <f>B9</f>
        <v>Equipe 2</v>
      </c>
      <c r="C23" s="252" t="str">
        <f>B10</f>
        <v>Equipe 3</v>
      </c>
      <c r="D23" s="47"/>
      <c r="E23" s="40">
        <f>E22+$G$6+"00:02"</f>
        <v>0.49999999999999956</v>
      </c>
      <c r="F23" s="41" t="str">
        <f>F9</f>
        <v>Equipe 6</v>
      </c>
      <c r="G23" s="41" t="str">
        <f>F10</f>
        <v>Equipe 7</v>
      </c>
      <c r="H23" s="78"/>
      <c r="I23" s="42">
        <f>I22+G6+"00:02"</f>
        <v>0.51666666666666616</v>
      </c>
      <c r="J23" s="43" t="str">
        <f>J9</f>
        <v>Equipe 10</v>
      </c>
      <c r="K23" s="43" t="str">
        <f>J10</f>
        <v>Equipe 11</v>
      </c>
    </row>
    <row r="24" spans="1:11" ht="15" thickBot="1" x14ac:dyDescent="0.3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</row>
    <row r="25" spans="1:11" ht="16.2" thickBot="1" x14ac:dyDescent="0.35">
      <c r="A25" s="550" t="s">
        <v>83</v>
      </c>
      <c r="B25" s="456"/>
      <c r="C25" s="456"/>
      <c r="D25" s="79"/>
      <c r="E25" s="456" t="s">
        <v>18</v>
      </c>
      <c r="F25" s="456"/>
      <c r="G25" s="73">
        <v>6.9444444444444441E-3</v>
      </c>
      <c r="H25" s="72" t="s">
        <v>17</v>
      </c>
      <c r="I25" s="189"/>
      <c r="J25" s="72"/>
      <c r="K25" s="207"/>
    </row>
    <row r="26" spans="1:11" x14ac:dyDescent="0.3">
      <c r="A26" s="125"/>
      <c r="B26" s="682" t="s">
        <v>41</v>
      </c>
      <c r="C26" s="684"/>
      <c r="D26" s="102"/>
      <c r="E26" s="124"/>
      <c r="F26" s="685" t="s">
        <v>42</v>
      </c>
      <c r="G26" s="687"/>
      <c r="H26" s="103"/>
      <c r="I26" s="97"/>
      <c r="J26" s="622" t="s">
        <v>43</v>
      </c>
      <c r="K26" s="623"/>
    </row>
    <row r="27" spans="1:11" x14ac:dyDescent="0.3">
      <c r="A27" s="10">
        <v>1</v>
      </c>
      <c r="B27" s="675" t="str">
        <f>B8</f>
        <v>Equipe 1</v>
      </c>
      <c r="C27" s="775"/>
      <c r="D27" s="103"/>
      <c r="E27" s="11">
        <v>1</v>
      </c>
      <c r="F27" s="677" t="s">
        <v>26</v>
      </c>
      <c r="G27" s="771"/>
      <c r="H27" s="103"/>
      <c r="I27" s="12">
        <v>1</v>
      </c>
      <c r="J27" s="614" t="s">
        <v>37</v>
      </c>
      <c r="K27" s="776"/>
    </row>
    <row r="28" spans="1:11" x14ac:dyDescent="0.3">
      <c r="A28" s="10">
        <v>2</v>
      </c>
      <c r="B28" s="675" t="str">
        <f>F9</f>
        <v>Equipe 6</v>
      </c>
      <c r="C28" s="775"/>
      <c r="D28" s="103"/>
      <c r="E28" s="11">
        <v>2</v>
      </c>
      <c r="F28" s="677" t="str">
        <f>J9</f>
        <v>Equipe 10</v>
      </c>
      <c r="G28" s="771"/>
      <c r="H28" s="103"/>
      <c r="I28" s="12">
        <v>2</v>
      </c>
      <c r="J28" s="614" t="str">
        <f>F10</f>
        <v>Equipe 7</v>
      </c>
      <c r="K28" s="776"/>
    </row>
    <row r="29" spans="1:11" x14ac:dyDescent="0.3">
      <c r="A29" s="10">
        <v>3</v>
      </c>
      <c r="B29" s="675" t="str">
        <f>J10</f>
        <v>Equipe 11</v>
      </c>
      <c r="C29" s="775"/>
      <c r="D29" s="103"/>
      <c r="E29" s="11">
        <v>3</v>
      </c>
      <c r="F29" s="677" t="str">
        <f>B10</f>
        <v>Equipe 3</v>
      </c>
      <c r="G29" s="771"/>
      <c r="H29" s="103"/>
      <c r="I29" s="12">
        <v>3</v>
      </c>
      <c r="J29" s="614" t="str">
        <f>B9</f>
        <v>Equipe 2</v>
      </c>
      <c r="K29" s="776"/>
    </row>
    <row r="30" spans="1:11" ht="15" thickBot="1" x14ac:dyDescent="0.35">
      <c r="A30" s="15">
        <v>4</v>
      </c>
      <c r="B30" s="671" t="str">
        <f>B11</f>
        <v>Equipe 4</v>
      </c>
      <c r="C30" s="772"/>
      <c r="D30" s="103"/>
      <c r="E30" s="16">
        <v>4</v>
      </c>
      <c r="F30" s="673" t="s">
        <v>29</v>
      </c>
      <c r="G30" s="773"/>
      <c r="H30" s="103"/>
      <c r="I30" s="17">
        <v>4</v>
      </c>
      <c r="J30" s="616" t="s">
        <v>40</v>
      </c>
      <c r="K30" s="774"/>
    </row>
    <row r="31" spans="1:11" ht="4.95" customHeight="1" thickBot="1" x14ac:dyDescent="0.35">
      <c r="A31" s="19"/>
      <c r="B31" s="2"/>
      <c r="C31" s="2"/>
      <c r="D31" s="2"/>
      <c r="E31" s="2"/>
      <c r="F31" s="2"/>
      <c r="G31" s="22"/>
      <c r="H31" s="85"/>
      <c r="I31" s="2"/>
      <c r="J31" s="2"/>
      <c r="K31" s="21"/>
    </row>
    <row r="32" spans="1:11" x14ac:dyDescent="0.3">
      <c r="A32" s="24"/>
      <c r="B32" s="483" t="s">
        <v>10</v>
      </c>
      <c r="C32" s="484"/>
      <c r="D32" s="25"/>
      <c r="E32" s="26"/>
      <c r="F32" s="485" t="s">
        <v>10</v>
      </c>
      <c r="G32" s="485"/>
      <c r="H32" s="77"/>
      <c r="I32" s="27"/>
      <c r="J32" s="556" t="s">
        <v>10</v>
      </c>
      <c r="K32" s="557"/>
    </row>
    <row r="33" spans="1:11" x14ac:dyDescent="0.3">
      <c r="A33" s="30">
        <f>I23+G6+"00:02"+H5</f>
        <v>0.54166666666666619</v>
      </c>
      <c r="B33" s="31" t="str">
        <f>B27</f>
        <v>Equipe 1</v>
      </c>
      <c r="C33" s="369" t="str">
        <f>B28</f>
        <v>Equipe 6</v>
      </c>
      <c r="D33" s="2"/>
      <c r="E33" s="32">
        <f>A34+$G$6+"00:02"</f>
        <v>0.55833333333333279</v>
      </c>
      <c r="F33" s="33" t="str">
        <f>F27</f>
        <v>Equipe 5</v>
      </c>
      <c r="G33" s="33" t="str">
        <f>F28</f>
        <v>Equipe 10</v>
      </c>
      <c r="H33" s="76"/>
      <c r="I33" s="34">
        <f>E34+$G$6+"00:02"</f>
        <v>0.5749999999999994</v>
      </c>
      <c r="J33" s="35" t="str">
        <f>J27</f>
        <v>Equipe 9</v>
      </c>
      <c r="K33" s="203" t="str">
        <f>J28</f>
        <v>Equipe 7</v>
      </c>
    </row>
    <row r="34" spans="1:11" ht="15" thickBot="1" x14ac:dyDescent="0.35">
      <c r="A34" s="38">
        <f>A33+$G$6+"00:02"</f>
        <v>0.54999999999999949</v>
      </c>
      <c r="B34" s="39" t="str">
        <f>B29</f>
        <v>Equipe 11</v>
      </c>
      <c r="C34" s="252" t="str">
        <f>B30</f>
        <v>Equipe 4</v>
      </c>
      <c r="D34" s="2"/>
      <c r="E34" s="40">
        <f>E33+$G$6+"00:02"</f>
        <v>0.5666666666666661</v>
      </c>
      <c r="F34" s="41" t="str">
        <f>F29</f>
        <v>Equipe 3</v>
      </c>
      <c r="G34" s="41" t="str">
        <f>F30</f>
        <v>Equipe 8</v>
      </c>
      <c r="H34" s="76"/>
      <c r="I34" s="42">
        <f>I33+G25+"00:02"</f>
        <v>0.5833333333333327</v>
      </c>
      <c r="J34" s="43" t="str">
        <f>J29</f>
        <v>Equipe 2</v>
      </c>
      <c r="K34" s="204" t="str">
        <f>J30</f>
        <v>Equipe 12</v>
      </c>
    </row>
    <row r="35" spans="1:11" ht="4.95" customHeight="1" thickBot="1" x14ac:dyDescent="0.35">
      <c r="A35" s="19"/>
      <c r="B35" s="2"/>
      <c r="C35" s="2"/>
      <c r="D35" s="2"/>
      <c r="E35" s="2"/>
      <c r="F35" s="2"/>
      <c r="G35" s="47"/>
      <c r="H35" s="85"/>
      <c r="I35" s="2"/>
      <c r="J35" s="2"/>
      <c r="K35" s="21"/>
    </row>
    <row r="36" spans="1:11" x14ac:dyDescent="0.3">
      <c r="A36" s="24"/>
      <c r="B36" s="483" t="s">
        <v>11</v>
      </c>
      <c r="C36" s="484"/>
      <c r="D36" s="25"/>
      <c r="E36" s="26"/>
      <c r="F36" s="485" t="s">
        <v>11</v>
      </c>
      <c r="G36" s="485"/>
      <c r="H36" s="77"/>
      <c r="I36" s="27"/>
      <c r="J36" s="556" t="s">
        <v>11</v>
      </c>
      <c r="K36" s="557"/>
    </row>
    <row r="37" spans="1:11" x14ac:dyDescent="0.3">
      <c r="A37" s="30">
        <f>I34+$G$6+"00:02"</f>
        <v>0.59166666666666601</v>
      </c>
      <c r="B37" s="31" t="str">
        <f>B27</f>
        <v>Equipe 1</v>
      </c>
      <c r="C37" s="369" t="str">
        <f>B29</f>
        <v>Equipe 11</v>
      </c>
      <c r="D37" s="2"/>
      <c r="E37" s="32">
        <f>A38+$G$6+"00:02"</f>
        <v>0.60833333333333262</v>
      </c>
      <c r="F37" s="33" t="str">
        <f>F27</f>
        <v>Equipe 5</v>
      </c>
      <c r="G37" s="33" t="str">
        <f>F29</f>
        <v>Equipe 3</v>
      </c>
      <c r="H37" s="76"/>
      <c r="I37" s="34">
        <f>E38+$G$6+"00:02"</f>
        <v>0.62499999999999922</v>
      </c>
      <c r="J37" s="35" t="str">
        <f>J27</f>
        <v>Equipe 9</v>
      </c>
      <c r="K37" s="203" t="str">
        <f>J29</f>
        <v>Equipe 2</v>
      </c>
    </row>
    <row r="38" spans="1:11" ht="15" thickBot="1" x14ac:dyDescent="0.35">
      <c r="A38" s="38">
        <f>A37+$G$6+"00:02"</f>
        <v>0.59999999999999931</v>
      </c>
      <c r="B38" s="39" t="str">
        <f>B28</f>
        <v>Equipe 6</v>
      </c>
      <c r="C38" s="252" t="str">
        <f>B30</f>
        <v>Equipe 4</v>
      </c>
      <c r="D38" s="2"/>
      <c r="E38" s="40">
        <f>E37+$G$6+"00:02"</f>
        <v>0.61666666666666592</v>
      </c>
      <c r="F38" s="41" t="str">
        <f>F28</f>
        <v>Equipe 10</v>
      </c>
      <c r="G38" s="41" t="str">
        <f>F30</f>
        <v>Equipe 8</v>
      </c>
      <c r="H38" s="76"/>
      <c r="I38" s="42">
        <f>I37+$G$6+"00:02"</f>
        <v>0.63333333333333253</v>
      </c>
      <c r="J38" s="43" t="str">
        <f>J28</f>
        <v>Equipe 7</v>
      </c>
      <c r="K38" s="204" t="str">
        <f>J30</f>
        <v>Equipe 12</v>
      </c>
    </row>
    <row r="39" spans="1:11" ht="4.95" customHeight="1" thickBot="1" x14ac:dyDescent="0.35">
      <c r="A39" s="19"/>
      <c r="B39" s="2"/>
      <c r="C39" s="2"/>
      <c r="D39" s="2"/>
      <c r="E39" s="2"/>
      <c r="F39" s="2"/>
      <c r="G39" s="47"/>
      <c r="H39" s="85"/>
      <c r="I39" s="2"/>
      <c r="J39" s="2"/>
      <c r="K39" s="21"/>
    </row>
    <row r="40" spans="1:11" x14ac:dyDescent="0.3">
      <c r="A40" s="24"/>
      <c r="B40" s="483" t="s">
        <v>12</v>
      </c>
      <c r="C40" s="484"/>
      <c r="D40" s="25"/>
      <c r="E40" s="26"/>
      <c r="F40" s="485" t="s">
        <v>12</v>
      </c>
      <c r="G40" s="485"/>
      <c r="H40" s="77"/>
      <c r="I40" s="27"/>
      <c r="J40" s="556" t="s">
        <v>12</v>
      </c>
      <c r="K40" s="557"/>
    </row>
    <row r="41" spans="1:11" x14ac:dyDescent="0.3">
      <c r="A41" s="30">
        <f>I38+$G$6+"00:02"</f>
        <v>0.64166666666666583</v>
      </c>
      <c r="B41" s="31" t="str">
        <f>B27</f>
        <v>Equipe 1</v>
      </c>
      <c r="C41" s="369" t="str">
        <f>B30</f>
        <v>Equipe 4</v>
      </c>
      <c r="D41" s="2"/>
      <c r="E41" s="32">
        <f>A42+$G$6+"00:02"</f>
        <v>0.65833333333333244</v>
      </c>
      <c r="F41" s="33" t="str">
        <f>F27</f>
        <v>Equipe 5</v>
      </c>
      <c r="G41" s="33" t="str">
        <f>F30</f>
        <v>Equipe 8</v>
      </c>
      <c r="H41" s="76"/>
      <c r="I41" s="34">
        <f>E42+G25+"00:02"</f>
        <v>0.67499999999999905</v>
      </c>
      <c r="J41" s="35" t="str">
        <f>J27</f>
        <v>Equipe 9</v>
      </c>
      <c r="K41" s="203" t="str">
        <f>J30</f>
        <v>Equipe 12</v>
      </c>
    </row>
    <row r="42" spans="1:11" ht="15" thickBot="1" x14ac:dyDescent="0.35">
      <c r="A42" s="38">
        <f>A41+$G$6+"00:02"</f>
        <v>0.64999999999999913</v>
      </c>
      <c r="B42" s="39" t="str">
        <f>B28</f>
        <v>Equipe 6</v>
      </c>
      <c r="C42" s="252" t="str">
        <f>B29</f>
        <v>Equipe 11</v>
      </c>
      <c r="D42" s="47"/>
      <c r="E42" s="40">
        <f>E41+$G$6+"00:02"</f>
        <v>0.66666666666666574</v>
      </c>
      <c r="F42" s="41" t="str">
        <f>F28</f>
        <v>Equipe 10</v>
      </c>
      <c r="G42" s="41" t="str">
        <f>F29</f>
        <v>Equipe 3</v>
      </c>
      <c r="H42" s="224"/>
      <c r="I42" s="42">
        <f>I41+G25+"00:02"</f>
        <v>0.68333333333333235</v>
      </c>
      <c r="J42" s="43" t="str">
        <f>J28</f>
        <v>Equipe 7</v>
      </c>
      <c r="K42" s="204" t="str">
        <f>J29</f>
        <v>Equipe 2</v>
      </c>
    </row>
    <row r="43" spans="1:11" x14ac:dyDescent="0.3">
      <c r="A43" s="702" t="s">
        <v>118</v>
      </c>
      <c r="B43" s="702"/>
      <c r="C43" s="702"/>
      <c r="D43" s="702"/>
      <c r="E43" s="702"/>
      <c r="F43" s="702"/>
      <c r="G43" s="702"/>
      <c r="H43" s="702"/>
      <c r="I43" s="702"/>
      <c r="J43" s="702"/>
      <c r="K43" s="702"/>
    </row>
  </sheetData>
  <sheetProtection sheet="1" scenarios="1" selectLockedCells="1"/>
  <mergeCells count="60">
    <mergeCell ref="K1:K5"/>
    <mergeCell ref="B7:C7"/>
    <mergeCell ref="F7:G7"/>
    <mergeCell ref="J7:K7"/>
    <mergeCell ref="B9:C9"/>
    <mergeCell ref="F9:G9"/>
    <mergeCell ref="J9:K9"/>
    <mergeCell ref="B8:C8"/>
    <mergeCell ref="F8:G8"/>
    <mergeCell ref="J8:K8"/>
    <mergeCell ref="A1:J1"/>
    <mergeCell ref="E6:F6"/>
    <mergeCell ref="H5:I5"/>
    <mergeCell ref="D3:E3"/>
    <mergeCell ref="D4:E4"/>
    <mergeCell ref="A4:C4"/>
    <mergeCell ref="B11:C11"/>
    <mergeCell ref="F11:G11"/>
    <mergeCell ref="J11:K11"/>
    <mergeCell ref="B10:C10"/>
    <mergeCell ref="F10:G10"/>
    <mergeCell ref="J10:K10"/>
    <mergeCell ref="B28:C28"/>
    <mergeCell ref="J28:K28"/>
    <mergeCell ref="F28:G28"/>
    <mergeCell ref="B27:C27"/>
    <mergeCell ref="J27:K27"/>
    <mergeCell ref="F27:G27"/>
    <mergeCell ref="A43:K43"/>
    <mergeCell ref="F29:G29"/>
    <mergeCell ref="B30:C30"/>
    <mergeCell ref="F30:G30"/>
    <mergeCell ref="J30:K30"/>
    <mergeCell ref="B32:C32"/>
    <mergeCell ref="F32:G32"/>
    <mergeCell ref="J32:K32"/>
    <mergeCell ref="B40:C40"/>
    <mergeCell ref="J40:K40"/>
    <mergeCell ref="B29:C29"/>
    <mergeCell ref="J29:K29"/>
    <mergeCell ref="B36:C36"/>
    <mergeCell ref="F36:G36"/>
    <mergeCell ref="J36:K36"/>
    <mergeCell ref="F40:G40"/>
    <mergeCell ref="D5:G5"/>
    <mergeCell ref="A6:C6"/>
    <mergeCell ref="J26:K26"/>
    <mergeCell ref="B21:C21"/>
    <mergeCell ref="F21:G21"/>
    <mergeCell ref="J21:K21"/>
    <mergeCell ref="A25:C25"/>
    <mergeCell ref="E25:F25"/>
    <mergeCell ref="F26:G26"/>
    <mergeCell ref="B26:C26"/>
    <mergeCell ref="B17:C17"/>
    <mergeCell ref="F17:G17"/>
    <mergeCell ref="J17:K17"/>
    <mergeCell ref="B13:C13"/>
    <mergeCell ref="F13:G13"/>
    <mergeCell ref="J13:K13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0" orientation="landscape" horizontalDpi="300" verticalDpi="300" r:id="rId1"/>
  <ignoredErrors>
    <ignoredError sqref="B27:C30 F28:G29 J28:K29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38" width="5.77734375" style="1" customWidth="1"/>
    <col min="39" max="16384" width="11.5546875" style="1"/>
  </cols>
  <sheetData>
    <row r="1" spans="1:23" ht="25.05" customHeight="1" x14ac:dyDescent="0.4">
      <c r="A1" s="504" t="s">
        <v>182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90"/>
      <c r="U1" s="460"/>
      <c r="V1" s="461"/>
      <c r="W1" s="462"/>
    </row>
    <row r="2" spans="1:23" ht="25.05" customHeight="1" x14ac:dyDescent="0.3">
      <c r="A2" s="262" t="s">
        <v>189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463"/>
      <c r="V2" s="464"/>
      <c r="W2" s="465"/>
    </row>
    <row r="3" spans="1:23" ht="25.05" customHeight="1" thickBot="1" x14ac:dyDescent="0.35">
      <c r="A3" s="506" t="s">
        <v>183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463"/>
      <c r="V3" s="464"/>
      <c r="W3" s="465"/>
    </row>
    <row r="4" spans="1:23" ht="25.05" customHeight="1" thickBot="1" x14ac:dyDescent="0.35">
      <c r="A4" s="263" t="s">
        <v>52</v>
      </c>
      <c r="B4" s="311"/>
      <c r="C4" s="311"/>
      <c r="D4" s="311"/>
      <c r="E4" s="508">
        <v>0.39583333333333331</v>
      </c>
      <c r="F4" s="509"/>
      <c r="G4" s="510"/>
      <c r="H4" s="279"/>
      <c r="I4" s="511" t="s">
        <v>54</v>
      </c>
      <c r="J4" s="511"/>
      <c r="K4" s="511"/>
      <c r="L4" s="512">
        <f>(3*F6)+(3*R6)</f>
        <v>4.1666666666666664E-2</v>
      </c>
      <c r="M4" s="512"/>
      <c r="N4" s="264" t="s">
        <v>33</v>
      </c>
      <c r="O4" s="319"/>
      <c r="P4" s="200"/>
      <c r="Q4" s="200"/>
      <c r="R4" s="200"/>
      <c r="S4" s="200"/>
      <c r="T4" s="201"/>
      <c r="U4" s="463"/>
      <c r="V4" s="464"/>
      <c r="W4" s="465"/>
    </row>
    <row r="5" spans="1:23" ht="25.05" customHeight="1" thickBot="1" x14ac:dyDescent="0.35">
      <c r="A5" s="317" t="s">
        <v>32</v>
      </c>
      <c r="B5" s="215"/>
      <c r="C5" s="215"/>
      <c r="D5" s="215"/>
      <c r="E5" s="580">
        <f>S24-A15+R6+"00:02"</f>
        <v>0.10694444444444409</v>
      </c>
      <c r="F5" s="580"/>
      <c r="G5" s="580"/>
      <c r="H5" s="215"/>
      <c r="I5" s="216" t="s">
        <v>79</v>
      </c>
      <c r="J5" s="216"/>
      <c r="K5" s="216"/>
      <c r="L5" s="457">
        <v>6.9444444444444441E-3</v>
      </c>
      <c r="M5" s="458"/>
      <c r="N5" s="215"/>
      <c r="O5" s="47"/>
      <c r="P5" s="47"/>
      <c r="Q5" s="47"/>
      <c r="R5" s="47"/>
      <c r="S5" s="47"/>
      <c r="T5" s="320"/>
      <c r="U5" s="466"/>
      <c r="V5" s="467"/>
      <c r="W5" s="468"/>
    </row>
    <row r="6" spans="1:23" ht="15" customHeight="1" thickBot="1" x14ac:dyDescent="0.35">
      <c r="A6" s="550" t="s">
        <v>84</v>
      </c>
      <c r="B6" s="456"/>
      <c r="C6" s="455" t="s">
        <v>18</v>
      </c>
      <c r="D6" s="455"/>
      <c r="E6" s="455"/>
      <c r="F6" s="552">
        <v>6.9444444444444441E-3</v>
      </c>
      <c r="G6" s="552"/>
      <c r="H6" s="225" t="s">
        <v>17</v>
      </c>
      <c r="I6" s="189"/>
      <c r="J6" s="20"/>
      <c r="K6" s="20"/>
      <c r="L6" s="240"/>
      <c r="M6" s="550" t="s">
        <v>120</v>
      </c>
      <c r="N6" s="456"/>
      <c r="O6" s="455" t="s">
        <v>18</v>
      </c>
      <c r="P6" s="455"/>
      <c r="Q6" s="455"/>
      <c r="R6" s="552">
        <v>6.9444444444444441E-3</v>
      </c>
      <c r="S6" s="552"/>
      <c r="T6" s="225" t="s">
        <v>17</v>
      </c>
      <c r="U6" s="189"/>
      <c r="V6" s="20"/>
      <c r="W6" s="107"/>
    </row>
    <row r="7" spans="1:23" ht="15" customHeight="1" thickBot="1" x14ac:dyDescent="0.35">
      <c r="A7" s="550" t="s">
        <v>87</v>
      </c>
      <c r="B7" s="456"/>
      <c r="C7" s="456"/>
      <c r="D7" s="456"/>
      <c r="E7" s="456"/>
      <c r="F7" s="225"/>
      <c r="G7" s="456" t="s">
        <v>88</v>
      </c>
      <c r="H7" s="456"/>
      <c r="I7" s="456"/>
      <c r="J7" s="456"/>
      <c r="K7" s="456"/>
      <c r="L7" s="241"/>
      <c r="M7" s="456" t="s">
        <v>87</v>
      </c>
      <c r="N7" s="456"/>
      <c r="O7" s="456"/>
      <c r="P7" s="456"/>
      <c r="Q7" s="456"/>
      <c r="R7" s="225"/>
      <c r="S7" s="456" t="s">
        <v>88</v>
      </c>
      <c r="T7" s="456"/>
      <c r="U7" s="456"/>
      <c r="V7" s="456"/>
      <c r="W7" s="551"/>
    </row>
    <row r="8" spans="1:23" ht="15" customHeight="1" x14ac:dyDescent="0.3">
      <c r="A8" s="6"/>
      <c r="B8" s="514" t="s">
        <v>41</v>
      </c>
      <c r="C8" s="515"/>
      <c r="D8" s="515"/>
      <c r="E8" s="516"/>
      <c r="F8" s="102"/>
      <c r="G8" s="7"/>
      <c r="H8" s="517" t="s">
        <v>42</v>
      </c>
      <c r="I8" s="518"/>
      <c r="J8" s="752"/>
      <c r="K8" s="791"/>
      <c r="L8" s="242"/>
      <c r="M8" s="234"/>
      <c r="N8" s="514" t="s">
        <v>41</v>
      </c>
      <c r="O8" s="515"/>
      <c r="P8" s="746"/>
      <c r="Q8" s="747"/>
      <c r="R8" s="102"/>
      <c r="S8" s="7"/>
      <c r="T8" s="517" t="s">
        <v>42</v>
      </c>
      <c r="U8" s="518"/>
      <c r="V8" s="209"/>
      <c r="W8" s="210"/>
    </row>
    <row r="9" spans="1:23" ht="15" customHeight="1" x14ac:dyDescent="0.3">
      <c r="A9" s="10">
        <v>1</v>
      </c>
      <c r="B9" s="501" t="s">
        <v>22</v>
      </c>
      <c r="C9" s="502"/>
      <c r="D9" s="793"/>
      <c r="E9" s="794"/>
      <c r="F9" s="103"/>
      <c r="G9" s="11">
        <v>1</v>
      </c>
      <c r="H9" s="497" t="s">
        <v>26</v>
      </c>
      <c r="I9" s="498"/>
      <c r="J9" s="752"/>
      <c r="K9" s="791"/>
      <c r="L9" s="242"/>
      <c r="M9" s="235">
        <v>1</v>
      </c>
      <c r="N9" s="675" t="str">
        <f>B9</f>
        <v>Equipe 1</v>
      </c>
      <c r="O9" s="703"/>
      <c r="P9" s="746"/>
      <c r="Q9" s="747"/>
      <c r="R9" s="103"/>
      <c r="S9" s="11">
        <v>1</v>
      </c>
      <c r="T9" s="677" t="str">
        <f>B11</f>
        <v>Equipe 3</v>
      </c>
      <c r="U9" s="704"/>
      <c r="V9" s="209"/>
      <c r="W9" s="210"/>
    </row>
    <row r="10" spans="1:23" ht="15" customHeight="1" x14ac:dyDescent="0.3">
      <c r="A10" s="10">
        <v>2</v>
      </c>
      <c r="B10" s="501" t="s">
        <v>23</v>
      </c>
      <c r="C10" s="502"/>
      <c r="D10" s="795"/>
      <c r="E10" s="796"/>
      <c r="F10" s="103"/>
      <c r="G10" s="11">
        <v>2</v>
      </c>
      <c r="H10" s="497" t="s">
        <v>27</v>
      </c>
      <c r="I10" s="498"/>
      <c r="J10" s="752"/>
      <c r="K10" s="791"/>
      <c r="L10" s="242"/>
      <c r="M10" s="235">
        <v>2</v>
      </c>
      <c r="N10" s="675" t="str">
        <f>B10</f>
        <v>Equipe 2</v>
      </c>
      <c r="O10" s="703"/>
      <c r="P10" s="746"/>
      <c r="Q10" s="747"/>
      <c r="R10" s="103"/>
      <c r="S10" s="11">
        <v>2</v>
      </c>
      <c r="T10" s="677" t="str">
        <f>B12</f>
        <v>Equipe 4</v>
      </c>
      <c r="U10" s="704"/>
      <c r="V10" s="209"/>
      <c r="W10" s="210"/>
    </row>
    <row r="11" spans="1:23" ht="15" customHeight="1" x14ac:dyDescent="0.3">
      <c r="A11" s="10">
        <v>3</v>
      </c>
      <c r="B11" s="501" t="s">
        <v>24</v>
      </c>
      <c r="C11" s="502"/>
      <c r="D11" s="795"/>
      <c r="E11" s="796"/>
      <c r="F11" s="103"/>
      <c r="G11" s="11">
        <v>3</v>
      </c>
      <c r="H11" s="497" t="s">
        <v>28</v>
      </c>
      <c r="I11" s="498"/>
      <c r="J11" s="752"/>
      <c r="K11" s="791"/>
      <c r="L11" s="242"/>
      <c r="M11" s="235">
        <v>3</v>
      </c>
      <c r="N11" s="675" t="str">
        <f>H11</f>
        <v>Equipe 7</v>
      </c>
      <c r="O11" s="703"/>
      <c r="P11" s="746"/>
      <c r="Q11" s="747"/>
      <c r="R11" s="103"/>
      <c r="S11" s="11">
        <v>3</v>
      </c>
      <c r="T11" s="677" t="str">
        <f>H9</f>
        <v>Equipe 5</v>
      </c>
      <c r="U11" s="704"/>
      <c r="V11" s="209"/>
      <c r="W11" s="210"/>
    </row>
    <row r="12" spans="1:23" ht="15" customHeight="1" thickBot="1" x14ac:dyDescent="0.35">
      <c r="A12" s="15">
        <v>4</v>
      </c>
      <c r="B12" s="487" t="s">
        <v>25</v>
      </c>
      <c r="C12" s="488"/>
      <c r="D12" s="797"/>
      <c r="E12" s="798"/>
      <c r="F12" s="103"/>
      <c r="G12" s="16">
        <v>4</v>
      </c>
      <c r="H12" s="491" t="s">
        <v>29</v>
      </c>
      <c r="I12" s="492"/>
      <c r="J12" s="754"/>
      <c r="K12" s="792"/>
      <c r="L12" s="242"/>
      <c r="M12" s="236">
        <v>4</v>
      </c>
      <c r="N12" s="671" t="str">
        <f>H12</f>
        <v>Equipe 8</v>
      </c>
      <c r="O12" s="709"/>
      <c r="P12" s="748"/>
      <c r="Q12" s="749"/>
      <c r="R12" s="103"/>
      <c r="S12" s="16">
        <v>4</v>
      </c>
      <c r="T12" s="673" t="str">
        <f>H10</f>
        <v>Equipe 6</v>
      </c>
      <c r="U12" s="710"/>
      <c r="V12" s="211"/>
      <c r="W12" s="212"/>
    </row>
    <row r="13" spans="1:23" ht="15" customHeight="1" thickBot="1" x14ac:dyDescent="0.35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242"/>
      <c r="M13" s="2"/>
      <c r="N13" s="2"/>
      <c r="O13" s="2"/>
      <c r="P13" s="2"/>
      <c r="Q13" s="2"/>
      <c r="R13" s="2"/>
      <c r="S13" s="2"/>
      <c r="T13" s="2"/>
      <c r="U13" s="22"/>
      <c r="V13" s="2"/>
      <c r="W13" s="21"/>
    </row>
    <row r="14" spans="1:23" s="29" customFormat="1" ht="15" customHeight="1" x14ac:dyDescent="0.3">
      <c r="A14" s="24"/>
      <c r="B14" s="483" t="s">
        <v>5</v>
      </c>
      <c r="C14" s="483"/>
      <c r="D14" s="720"/>
      <c r="E14" s="721"/>
      <c r="F14" s="25"/>
      <c r="G14" s="26"/>
      <c r="H14" s="485" t="s">
        <v>5</v>
      </c>
      <c r="I14" s="485"/>
      <c r="J14" s="724"/>
      <c r="K14" s="788"/>
      <c r="L14" s="243"/>
      <c r="M14" s="237"/>
      <c r="N14" s="483" t="s">
        <v>10</v>
      </c>
      <c r="O14" s="483"/>
      <c r="P14" s="720"/>
      <c r="Q14" s="721"/>
      <c r="R14" s="25"/>
      <c r="S14" s="26"/>
      <c r="T14" s="485" t="s">
        <v>10</v>
      </c>
      <c r="U14" s="485"/>
      <c r="V14" s="724"/>
      <c r="W14" s="725"/>
    </row>
    <row r="15" spans="1:23" ht="15" customHeight="1" x14ac:dyDescent="0.3">
      <c r="A15" s="30">
        <f>E4</f>
        <v>0.39583333333333331</v>
      </c>
      <c r="B15" s="31" t="str">
        <f>B9</f>
        <v>Equipe 1</v>
      </c>
      <c r="C15" s="31" t="str">
        <f>B10</f>
        <v>Equipe 2</v>
      </c>
      <c r="D15" s="722"/>
      <c r="E15" s="723"/>
      <c r="F15" s="2"/>
      <c r="G15" s="32">
        <f>A15</f>
        <v>0.39583333333333331</v>
      </c>
      <c r="H15" s="33" t="str">
        <f>H9</f>
        <v>Equipe 5</v>
      </c>
      <c r="I15" s="33" t="str">
        <f>H10</f>
        <v>Equipe 6</v>
      </c>
      <c r="J15" s="726"/>
      <c r="K15" s="789"/>
      <c r="L15" s="242"/>
      <c r="M15" s="238">
        <f>G24+R6+"00:02"+L5</f>
        <v>0.45277777777777756</v>
      </c>
      <c r="N15" s="31" t="str">
        <f>N9</f>
        <v>Equipe 1</v>
      </c>
      <c r="O15" s="31" t="str">
        <f>N10</f>
        <v>Equipe 2</v>
      </c>
      <c r="P15" s="722"/>
      <c r="Q15" s="723"/>
      <c r="R15" s="2"/>
      <c r="S15" s="32">
        <f>M15</f>
        <v>0.45277777777777756</v>
      </c>
      <c r="T15" s="33" t="str">
        <f>T9</f>
        <v>Equipe 3</v>
      </c>
      <c r="U15" s="33" t="str">
        <f>T10</f>
        <v>Equipe 4</v>
      </c>
      <c r="V15" s="726"/>
      <c r="W15" s="727"/>
    </row>
    <row r="16" spans="1:23" ht="15" customHeight="1" thickBot="1" x14ac:dyDescent="0.35">
      <c r="A16" s="38">
        <f>A15+$F$6+"00:02"</f>
        <v>0.40416666666666662</v>
      </c>
      <c r="B16" s="39" t="str">
        <f>B11</f>
        <v>Equipe 3</v>
      </c>
      <c r="C16" s="39" t="str">
        <f>B12</f>
        <v>Equipe 4</v>
      </c>
      <c r="D16" s="742"/>
      <c r="E16" s="743"/>
      <c r="F16" s="2"/>
      <c r="G16" s="40">
        <f>G15+$F$6+"00:02"</f>
        <v>0.40416666666666662</v>
      </c>
      <c r="H16" s="41" t="str">
        <f>H11</f>
        <v>Equipe 7</v>
      </c>
      <c r="I16" s="41" t="str">
        <f>H12</f>
        <v>Equipe 8</v>
      </c>
      <c r="J16" s="728"/>
      <c r="K16" s="790"/>
      <c r="L16" s="242"/>
      <c r="M16" s="239">
        <f>M15+R6+"00:02"</f>
        <v>0.46111111111111086</v>
      </c>
      <c r="N16" s="39" t="str">
        <f>N11</f>
        <v>Equipe 7</v>
      </c>
      <c r="O16" s="39" t="str">
        <f>N12</f>
        <v>Equipe 8</v>
      </c>
      <c r="P16" s="742"/>
      <c r="Q16" s="743"/>
      <c r="R16" s="2"/>
      <c r="S16" s="40">
        <f>S15+R6+"00:02"</f>
        <v>0.46111111111111086</v>
      </c>
      <c r="T16" s="41" t="str">
        <f>T11</f>
        <v>Equipe 5</v>
      </c>
      <c r="U16" s="41" t="str">
        <f>T12</f>
        <v>Equipe 6</v>
      </c>
      <c r="V16" s="728"/>
      <c r="W16" s="729"/>
    </row>
    <row r="17" spans="1:23" ht="15" customHeight="1" thickBot="1" x14ac:dyDescent="0.35">
      <c r="A17" s="19"/>
      <c r="B17" s="2"/>
      <c r="C17" s="2"/>
      <c r="D17" s="226"/>
      <c r="E17" s="226"/>
      <c r="F17" s="2"/>
      <c r="G17" s="2"/>
      <c r="H17" s="2"/>
      <c r="I17" s="47"/>
      <c r="J17" s="226"/>
      <c r="K17" s="226"/>
      <c r="L17" s="242"/>
      <c r="M17" s="2"/>
      <c r="N17" s="2"/>
      <c r="O17" s="2"/>
      <c r="P17" s="226"/>
      <c r="Q17" s="226"/>
      <c r="R17" s="2"/>
      <c r="S17" s="2"/>
      <c r="T17" s="2"/>
      <c r="U17" s="47"/>
      <c r="V17" s="226"/>
      <c r="W17" s="227"/>
    </row>
    <row r="18" spans="1:23" s="29" customFormat="1" ht="15" customHeight="1" x14ac:dyDescent="0.3">
      <c r="A18" s="24"/>
      <c r="B18" s="483" t="s">
        <v>6</v>
      </c>
      <c r="C18" s="483"/>
      <c r="D18" s="720"/>
      <c r="E18" s="721"/>
      <c r="F18" s="25"/>
      <c r="G18" s="26"/>
      <c r="H18" s="485" t="s">
        <v>6</v>
      </c>
      <c r="I18" s="485"/>
      <c r="J18" s="724"/>
      <c r="K18" s="788"/>
      <c r="L18" s="243"/>
      <c r="M18" s="237"/>
      <c r="N18" s="483" t="s">
        <v>11</v>
      </c>
      <c r="O18" s="483"/>
      <c r="P18" s="720"/>
      <c r="Q18" s="721"/>
      <c r="R18" s="25"/>
      <c r="S18" s="26"/>
      <c r="T18" s="485" t="s">
        <v>11</v>
      </c>
      <c r="U18" s="485"/>
      <c r="V18" s="724"/>
      <c r="W18" s="725"/>
    </row>
    <row r="19" spans="1:23" ht="15" customHeight="1" x14ac:dyDescent="0.3">
      <c r="A19" s="30">
        <f>A16+$F$6+"00:02"</f>
        <v>0.41249999999999992</v>
      </c>
      <c r="B19" s="31" t="str">
        <f>B9</f>
        <v>Equipe 1</v>
      </c>
      <c r="C19" s="31" t="str">
        <f>B11</f>
        <v>Equipe 3</v>
      </c>
      <c r="D19" s="722"/>
      <c r="E19" s="723"/>
      <c r="F19" s="2"/>
      <c r="G19" s="32">
        <f>G16+$F$6+"00:02"</f>
        <v>0.41249999999999992</v>
      </c>
      <c r="H19" s="33" t="str">
        <f>H9</f>
        <v>Equipe 5</v>
      </c>
      <c r="I19" s="33" t="str">
        <f>H11</f>
        <v>Equipe 7</v>
      </c>
      <c r="J19" s="726"/>
      <c r="K19" s="789"/>
      <c r="L19" s="242"/>
      <c r="M19" s="238">
        <f>M16+R6+"00:02"</f>
        <v>0.46944444444444416</v>
      </c>
      <c r="N19" s="31" t="str">
        <f>N9</f>
        <v>Equipe 1</v>
      </c>
      <c r="O19" s="31" t="str">
        <f>N11</f>
        <v>Equipe 7</v>
      </c>
      <c r="P19" s="722"/>
      <c r="Q19" s="723"/>
      <c r="R19" s="2"/>
      <c r="S19" s="32">
        <f>S16+R6+"00:02"</f>
        <v>0.46944444444444416</v>
      </c>
      <c r="T19" s="33" t="str">
        <f>T9</f>
        <v>Equipe 3</v>
      </c>
      <c r="U19" s="33" t="str">
        <f>T11</f>
        <v>Equipe 5</v>
      </c>
      <c r="V19" s="726"/>
      <c r="W19" s="727"/>
    </row>
    <row r="20" spans="1:23" ht="15" customHeight="1" thickBot="1" x14ac:dyDescent="0.35">
      <c r="A20" s="38">
        <f>A19+$F$6+"00:02"</f>
        <v>0.42083333333333323</v>
      </c>
      <c r="B20" s="39" t="str">
        <f>B10</f>
        <v>Equipe 2</v>
      </c>
      <c r="C20" s="39" t="str">
        <f>B12</f>
        <v>Equipe 4</v>
      </c>
      <c r="D20" s="742"/>
      <c r="E20" s="743"/>
      <c r="F20" s="2"/>
      <c r="G20" s="40">
        <f>G19+$F$6+"00:02"</f>
        <v>0.42083333333333323</v>
      </c>
      <c r="H20" s="41" t="str">
        <f>H10</f>
        <v>Equipe 6</v>
      </c>
      <c r="I20" s="41" t="str">
        <f>H12</f>
        <v>Equipe 8</v>
      </c>
      <c r="J20" s="728"/>
      <c r="K20" s="790"/>
      <c r="L20" s="242"/>
      <c r="M20" s="239">
        <f>M19+R6+"00:02"</f>
        <v>0.47777777777777747</v>
      </c>
      <c r="N20" s="39" t="str">
        <f>N10</f>
        <v>Equipe 2</v>
      </c>
      <c r="O20" s="39" t="str">
        <f>N12</f>
        <v>Equipe 8</v>
      </c>
      <c r="P20" s="742"/>
      <c r="Q20" s="743"/>
      <c r="R20" s="2"/>
      <c r="S20" s="40">
        <f>S19+R6+"00:02"</f>
        <v>0.47777777777777747</v>
      </c>
      <c r="T20" s="41" t="str">
        <f>T10</f>
        <v>Equipe 4</v>
      </c>
      <c r="U20" s="41" t="str">
        <f>T12</f>
        <v>Equipe 6</v>
      </c>
      <c r="V20" s="728"/>
      <c r="W20" s="729"/>
    </row>
    <row r="21" spans="1:23" ht="15" customHeight="1" thickBot="1" x14ac:dyDescent="0.35">
      <c r="A21" s="19"/>
      <c r="B21" s="2"/>
      <c r="C21" s="2"/>
      <c r="D21" s="226"/>
      <c r="E21" s="226"/>
      <c r="F21" s="2"/>
      <c r="G21" s="2"/>
      <c r="H21" s="2"/>
      <c r="I21" s="47"/>
      <c r="J21" s="226"/>
      <c r="K21" s="226"/>
      <c r="L21" s="242"/>
      <c r="M21" s="2"/>
      <c r="N21" s="2"/>
      <c r="O21" s="2"/>
      <c r="P21" s="226"/>
      <c r="Q21" s="226"/>
      <c r="R21" s="2"/>
      <c r="S21" s="2"/>
      <c r="T21" s="2"/>
      <c r="U21" s="47"/>
      <c r="V21" s="226"/>
      <c r="W21" s="227"/>
    </row>
    <row r="22" spans="1:23" s="29" customFormat="1" ht="15" customHeight="1" x14ac:dyDescent="0.3">
      <c r="A22" s="24"/>
      <c r="B22" s="483" t="s">
        <v>7</v>
      </c>
      <c r="C22" s="483"/>
      <c r="D22" s="720"/>
      <c r="E22" s="721"/>
      <c r="F22" s="25"/>
      <c r="G22" s="26"/>
      <c r="H22" s="485" t="s">
        <v>7</v>
      </c>
      <c r="I22" s="485"/>
      <c r="J22" s="724"/>
      <c r="K22" s="788"/>
      <c r="L22" s="243"/>
      <c r="M22" s="237"/>
      <c r="N22" s="483" t="s">
        <v>12</v>
      </c>
      <c r="O22" s="483"/>
      <c r="P22" s="720"/>
      <c r="Q22" s="721"/>
      <c r="R22" s="25"/>
      <c r="S22" s="26"/>
      <c r="T22" s="485" t="s">
        <v>12</v>
      </c>
      <c r="U22" s="485"/>
      <c r="V22" s="724"/>
      <c r="W22" s="725"/>
    </row>
    <row r="23" spans="1:23" ht="15" customHeight="1" x14ac:dyDescent="0.3">
      <c r="A23" s="30">
        <f>A20+$F$6+"00:02"</f>
        <v>0.42916666666666653</v>
      </c>
      <c r="B23" s="31" t="str">
        <f>B9</f>
        <v>Equipe 1</v>
      </c>
      <c r="C23" s="31" t="str">
        <f>B12</f>
        <v>Equipe 4</v>
      </c>
      <c r="D23" s="722"/>
      <c r="E23" s="723"/>
      <c r="F23" s="2"/>
      <c r="G23" s="32">
        <f>G20+$F$6+"00:02"</f>
        <v>0.42916666666666653</v>
      </c>
      <c r="H23" s="33" t="str">
        <f>H9</f>
        <v>Equipe 5</v>
      </c>
      <c r="I23" s="33" t="str">
        <f>H12</f>
        <v>Equipe 8</v>
      </c>
      <c r="J23" s="726"/>
      <c r="K23" s="789"/>
      <c r="L23" s="242"/>
      <c r="M23" s="238">
        <f>M20+R6+"00:02"</f>
        <v>0.48611111111111077</v>
      </c>
      <c r="N23" s="31" t="str">
        <f>N9</f>
        <v>Equipe 1</v>
      </c>
      <c r="O23" s="31" t="str">
        <f>N12</f>
        <v>Equipe 8</v>
      </c>
      <c r="P23" s="722"/>
      <c r="Q23" s="723"/>
      <c r="R23" s="2"/>
      <c r="S23" s="32">
        <f>S20+R6+"00:02"</f>
        <v>0.48611111111111077</v>
      </c>
      <c r="T23" s="33" t="str">
        <f>T9</f>
        <v>Equipe 3</v>
      </c>
      <c r="U23" s="33" t="str">
        <f>T12</f>
        <v>Equipe 6</v>
      </c>
      <c r="V23" s="726"/>
      <c r="W23" s="727"/>
    </row>
    <row r="24" spans="1:23" ht="15" customHeight="1" thickBot="1" x14ac:dyDescent="0.35">
      <c r="A24" s="38">
        <f>A23+$F$6+"00:02"</f>
        <v>0.43749999999999983</v>
      </c>
      <c r="B24" s="39" t="str">
        <f>B10</f>
        <v>Equipe 2</v>
      </c>
      <c r="C24" s="39" t="str">
        <f>B11</f>
        <v>Equipe 3</v>
      </c>
      <c r="D24" s="742"/>
      <c r="E24" s="743"/>
      <c r="F24" s="47"/>
      <c r="G24" s="40">
        <f>G23+$F$6+"00:02"</f>
        <v>0.43749999999999983</v>
      </c>
      <c r="H24" s="41" t="str">
        <f>H10</f>
        <v>Equipe 6</v>
      </c>
      <c r="I24" s="41" t="str">
        <f>H11</f>
        <v>Equipe 7</v>
      </c>
      <c r="J24" s="728"/>
      <c r="K24" s="790"/>
      <c r="L24" s="244"/>
      <c r="M24" s="239">
        <f>M23+R6+"00:02"</f>
        <v>0.49444444444444408</v>
      </c>
      <c r="N24" s="39" t="str">
        <f>N10</f>
        <v>Equipe 2</v>
      </c>
      <c r="O24" s="39" t="str">
        <f>N11</f>
        <v>Equipe 7</v>
      </c>
      <c r="P24" s="742"/>
      <c r="Q24" s="743"/>
      <c r="R24" s="47"/>
      <c r="S24" s="40">
        <f>S23+R6+"00:02"</f>
        <v>0.49444444444444408</v>
      </c>
      <c r="T24" s="41" t="str">
        <f>T10</f>
        <v>Equipe 4</v>
      </c>
      <c r="U24" s="41" t="str">
        <f>T11</f>
        <v>Equipe 5</v>
      </c>
      <c r="V24" s="728"/>
      <c r="W24" s="729"/>
    </row>
    <row r="25" spans="1:23" ht="15" customHeight="1" thickBot="1" x14ac:dyDescent="0.35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323"/>
      <c r="M25" s="120"/>
      <c r="N25" s="119"/>
      <c r="O25" s="119"/>
      <c r="P25" s="173"/>
      <c r="Q25" s="173"/>
      <c r="R25" s="89"/>
      <c r="S25" s="93"/>
      <c r="T25" s="115"/>
      <c r="U25" s="115"/>
      <c r="V25" s="116"/>
      <c r="W25" s="117"/>
    </row>
    <row r="26" spans="1:23" x14ac:dyDescent="0.3">
      <c r="U26" s="702" t="s">
        <v>119</v>
      </c>
      <c r="V26" s="702"/>
      <c r="W26" s="702"/>
    </row>
  </sheetData>
  <sheetProtection sheet="1" scenarios="1" selectLockedCells="1"/>
  <mergeCells count="66">
    <mergeCell ref="U26:W26"/>
    <mergeCell ref="B8:E8"/>
    <mergeCell ref="H8:I8"/>
    <mergeCell ref="J8:K12"/>
    <mergeCell ref="A3:I3"/>
    <mergeCell ref="E4:G4"/>
    <mergeCell ref="I4:K4"/>
    <mergeCell ref="E5:G5"/>
    <mergeCell ref="B9:C9"/>
    <mergeCell ref="D9:E12"/>
    <mergeCell ref="H9:I9"/>
    <mergeCell ref="B10:C10"/>
    <mergeCell ref="H10:I10"/>
    <mergeCell ref="B14:C14"/>
    <mergeCell ref="D14:E16"/>
    <mergeCell ref="H14:I14"/>
    <mergeCell ref="J14:K16"/>
    <mergeCell ref="B11:C11"/>
    <mergeCell ref="H11:I11"/>
    <mergeCell ref="B12:C12"/>
    <mergeCell ref="H12:I12"/>
    <mergeCell ref="B22:C22"/>
    <mergeCell ref="D22:E24"/>
    <mergeCell ref="H22:I22"/>
    <mergeCell ref="J22:K24"/>
    <mergeCell ref="B18:C18"/>
    <mergeCell ref="D18:E20"/>
    <mergeCell ref="H18:I18"/>
    <mergeCell ref="J18:K20"/>
    <mergeCell ref="P8:Q12"/>
    <mergeCell ref="T8:U8"/>
    <mergeCell ref="T11:U11"/>
    <mergeCell ref="N12:O12"/>
    <mergeCell ref="N9:O9"/>
    <mergeCell ref="T9:U9"/>
    <mergeCell ref="N10:O10"/>
    <mergeCell ref="T10:U10"/>
    <mergeCell ref="N11:O11"/>
    <mergeCell ref="T12:U12"/>
    <mergeCell ref="N8:O8"/>
    <mergeCell ref="N14:O14"/>
    <mergeCell ref="P14:Q16"/>
    <mergeCell ref="T14:U14"/>
    <mergeCell ref="V14:W16"/>
    <mergeCell ref="N22:O22"/>
    <mergeCell ref="P22:Q24"/>
    <mergeCell ref="T22:U22"/>
    <mergeCell ref="V22:W24"/>
    <mergeCell ref="N18:O18"/>
    <mergeCell ref="P18:Q20"/>
    <mergeCell ref="T18:U18"/>
    <mergeCell ref="V18:W20"/>
    <mergeCell ref="A1:T1"/>
    <mergeCell ref="U1:W5"/>
    <mergeCell ref="R6:S6"/>
    <mergeCell ref="A7:E7"/>
    <mergeCell ref="G7:K7"/>
    <mergeCell ref="M7:Q7"/>
    <mergeCell ref="S7:W7"/>
    <mergeCell ref="F6:G6"/>
    <mergeCell ref="A6:B6"/>
    <mergeCell ref="C6:E6"/>
    <mergeCell ref="M6:N6"/>
    <mergeCell ref="O6:Q6"/>
    <mergeCell ref="L4:M4"/>
    <mergeCell ref="L5:M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8" orientation="landscape" horizontalDpi="300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24" width="11.5546875" style="1"/>
    <col min="25" max="33" width="11.5546875" style="1" customWidth="1"/>
    <col min="34" max="16384" width="11.5546875" style="1"/>
  </cols>
  <sheetData>
    <row r="1" spans="1:24" ht="25.05" customHeight="1" x14ac:dyDescent="0.3">
      <c r="A1" s="591" t="s">
        <v>181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3"/>
      <c r="U1" s="596"/>
      <c r="V1" s="597"/>
      <c r="W1" s="598"/>
    </row>
    <row r="2" spans="1:24" ht="25.05" customHeight="1" x14ac:dyDescent="0.3">
      <c r="A2" s="262" t="s">
        <v>177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218"/>
      <c r="U2" s="599"/>
      <c r="V2" s="600"/>
      <c r="W2" s="601"/>
    </row>
    <row r="3" spans="1:24" ht="25.05" customHeight="1" thickBot="1" x14ac:dyDescent="0.35">
      <c r="A3" s="506" t="s">
        <v>180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218"/>
      <c r="U3" s="599"/>
      <c r="V3" s="600"/>
      <c r="W3" s="601"/>
    </row>
    <row r="4" spans="1:24" ht="25.05" customHeight="1" thickBot="1" x14ac:dyDescent="0.35">
      <c r="A4" s="263" t="s">
        <v>52</v>
      </c>
      <c r="B4" s="311"/>
      <c r="C4" s="311"/>
      <c r="D4" s="311"/>
      <c r="E4" s="508">
        <v>0.375</v>
      </c>
      <c r="F4" s="509"/>
      <c r="G4" s="510"/>
      <c r="H4" s="311"/>
      <c r="I4" s="264" t="s">
        <v>167</v>
      </c>
      <c r="J4" s="264"/>
      <c r="K4" s="312"/>
      <c r="L4" s="512">
        <f>(4*G6)+(4*S6)</f>
        <v>4.4444444444444446E-2</v>
      </c>
      <c r="M4" s="512"/>
      <c r="N4" s="264" t="s">
        <v>33</v>
      </c>
      <c r="O4" s="264"/>
      <c r="P4" s="218"/>
      <c r="Q4" s="218"/>
      <c r="R4" s="218"/>
      <c r="S4" s="218"/>
      <c r="T4" s="218"/>
      <c r="U4" s="599"/>
      <c r="V4" s="600"/>
      <c r="W4" s="601"/>
      <c r="X4" s="71"/>
    </row>
    <row r="5" spans="1:24" ht="25.05" customHeight="1" thickBot="1" x14ac:dyDescent="0.35">
      <c r="A5" s="263" t="s">
        <v>32</v>
      </c>
      <c r="B5" s="104"/>
      <c r="C5" s="104"/>
      <c r="D5" s="104"/>
      <c r="E5" s="646">
        <f>S33-A16+S6</f>
        <v>0.13749999999999954</v>
      </c>
      <c r="F5" s="646"/>
      <c r="G5" s="646"/>
      <c r="H5" s="104"/>
      <c r="I5" s="312" t="s">
        <v>79</v>
      </c>
      <c r="J5" s="312"/>
      <c r="K5" s="312"/>
      <c r="L5" s="457">
        <v>0</v>
      </c>
      <c r="M5" s="458"/>
      <c r="N5" s="104"/>
      <c r="O5" s="104"/>
      <c r="P5" s="218"/>
      <c r="Q5" s="218"/>
      <c r="R5" s="218"/>
      <c r="S5" s="218"/>
      <c r="T5" s="218"/>
      <c r="U5" s="602"/>
      <c r="V5" s="603"/>
      <c r="W5" s="604"/>
    </row>
    <row r="6" spans="1:24" ht="16.2" thickBot="1" x14ac:dyDescent="0.35">
      <c r="A6" s="471" t="s">
        <v>85</v>
      </c>
      <c r="B6" s="455"/>
      <c r="C6" s="455"/>
      <c r="D6" s="456" t="s">
        <v>18</v>
      </c>
      <c r="E6" s="456"/>
      <c r="F6" s="456"/>
      <c r="G6" s="552">
        <v>5.5555555555555558E-3</v>
      </c>
      <c r="H6" s="552"/>
      <c r="I6" s="276" t="s">
        <v>17</v>
      </c>
      <c r="J6" s="276"/>
      <c r="K6" s="276"/>
      <c r="L6" s="109"/>
      <c r="M6" s="455" t="s">
        <v>86</v>
      </c>
      <c r="N6" s="455"/>
      <c r="O6" s="455"/>
      <c r="P6" s="638" t="s">
        <v>18</v>
      </c>
      <c r="Q6" s="638"/>
      <c r="R6" s="638"/>
      <c r="S6" s="552">
        <v>5.5555555555555558E-3</v>
      </c>
      <c r="T6" s="552"/>
      <c r="U6" s="276" t="s">
        <v>17</v>
      </c>
      <c r="V6" s="276"/>
      <c r="W6" s="277"/>
    </row>
    <row r="7" spans="1:24" ht="16.2" thickBot="1" x14ac:dyDescent="0.35">
      <c r="A7" s="550" t="s">
        <v>87</v>
      </c>
      <c r="B7" s="456"/>
      <c r="C7" s="456"/>
      <c r="D7" s="456"/>
      <c r="E7" s="551"/>
      <c r="F7" s="316"/>
      <c r="G7" s="799" t="s">
        <v>88</v>
      </c>
      <c r="H7" s="800"/>
      <c r="I7" s="800"/>
      <c r="J7" s="800"/>
      <c r="K7" s="800"/>
      <c r="L7" s="110"/>
      <c r="M7" s="456" t="s">
        <v>87</v>
      </c>
      <c r="N7" s="456"/>
      <c r="O7" s="456"/>
      <c r="P7" s="456"/>
      <c r="Q7" s="551"/>
      <c r="R7" s="316"/>
      <c r="S7" s="799" t="s">
        <v>88</v>
      </c>
      <c r="T7" s="800"/>
      <c r="U7" s="800"/>
      <c r="V7" s="800"/>
      <c r="W7" s="801"/>
    </row>
    <row r="8" spans="1:24" x14ac:dyDescent="0.3">
      <c r="A8" s="6"/>
      <c r="B8" s="514" t="s">
        <v>41</v>
      </c>
      <c r="C8" s="515"/>
      <c r="D8" s="746"/>
      <c r="E8" s="747"/>
      <c r="F8" s="102"/>
      <c r="G8" s="7"/>
      <c r="H8" s="517" t="s">
        <v>42</v>
      </c>
      <c r="I8" s="518"/>
      <c r="J8" s="752"/>
      <c r="K8" s="791"/>
      <c r="L8" s="110"/>
      <c r="M8" s="357"/>
      <c r="N8" s="574" t="s">
        <v>41</v>
      </c>
      <c r="O8" s="575"/>
      <c r="P8" s="756"/>
      <c r="Q8" s="757"/>
      <c r="R8" s="102"/>
      <c r="S8" s="9"/>
      <c r="T8" s="577" t="s">
        <v>42</v>
      </c>
      <c r="U8" s="578"/>
      <c r="V8" s="736"/>
      <c r="W8" s="737"/>
    </row>
    <row r="9" spans="1:24" x14ac:dyDescent="0.3">
      <c r="A9" s="10">
        <v>1</v>
      </c>
      <c r="B9" s="501" t="s">
        <v>22</v>
      </c>
      <c r="C9" s="502"/>
      <c r="D9" s="746"/>
      <c r="E9" s="747"/>
      <c r="F9" s="103"/>
      <c r="G9" s="11">
        <v>1</v>
      </c>
      <c r="H9" s="497" t="s">
        <v>27</v>
      </c>
      <c r="I9" s="498"/>
      <c r="J9" s="752"/>
      <c r="K9" s="791"/>
      <c r="L9" s="110"/>
      <c r="M9" s="358">
        <v>1</v>
      </c>
      <c r="N9" s="614" t="str">
        <f>B9</f>
        <v>Equipe 1</v>
      </c>
      <c r="O9" s="615"/>
      <c r="P9" s="758"/>
      <c r="Q9" s="759"/>
      <c r="R9" s="103"/>
      <c r="S9" s="13">
        <v>1</v>
      </c>
      <c r="T9" s="605" t="str">
        <f>H9</f>
        <v>Equipe 6</v>
      </c>
      <c r="U9" s="606"/>
      <c r="V9" s="738"/>
      <c r="W9" s="739"/>
    </row>
    <row r="10" spans="1:24" x14ac:dyDescent="0.3">
      <c r="A10" s="10">
        <v>2</v>
      </c>
      <c r="B10" s="501" t="s">
        <v>23</v>
      </c>
      <c r="C10" s="502"/>
      <c r="D10" s="746"/>
      <c r="E10" s="747"/>
      <c r="F10" s="103"/>
      <c r="G10" s="11">
        <v>2</v>
      </c>
      <c r="H10" s="497" t="s">
        <v>28</v>
      </c>
      <c r="I10" s="498"/>
      <c r="J10" s="752"/>
      <c r="K10" s="791"/>
      <c r="L10" s="110"/>
      <c r="M10" s="358">
        <v>2</v>
      </c>
      <c r="N10" s="614" t="str">
        <f>H12</f>
        <v>Equipe 9</v>
      </c>
      <c r="O10" s="615"/>
      <c r="P10" s="758"/>
      <c r="Q10" s="759"/>
      <c r="R10" s="103"/>
      <c r="S10" s="13">
        <v>2</v>
      </c>
      <c r="T10" s="605" t="str">
        <f>B12</f>
        <v>Equipe 4</v>
      </c>
      <c r="U10" s="606"/>
      <c r="V10" s="738"/>
      <c r="W10" s="739"/>
    </row>
    <row r="11" spans="1:24" x14ac:dyDescent="0.3">
      <c r="A11" s="10">
        <v>3</v>
      </c>
      <c r="B11" s="501" t="s">
        <v>24</v>
      </c>
      <c r="C11" s="502"/>
      <c r="D11" s="746"/>
      <c r="E11" s="747"/>
      <c r="F11" s="103"/>
      <c r="G11" s="11">
        <v>3</v>
      </c>
      <c r="H11" s="497" t="s">
        <v>29</v>
      </c>
      <c r="I11" s="498"/>
      <c r="J11" s="752"/>
      <c r="K11" s="791"/>
      <c r="L11" s="110"/>
      <c r="M11" s="358">
        <v>3</v>
      </c>
      <c r="N11" s="614" t="str">
        <f>B11</f>
        <v>Equipe 3</v>
      </c>
      <c r="O11" s="615"/>
      <c r="P11" s="758"/>
      <c r="Q11" s="759"/>
      <c r="R11" s="103"/>
      <c r="S11" s="13">
        <v>3</v>
      </c>
      <c r="T11" s="605" t="str">
        <f>H11</f>
        <v>Equipe 8</v>
      </c>
      <c r="U11" s="606"/>
      <c r="V11" s="738"/>
      <c r="W11" s="739"/>
    </row>
    <row r="12" spans="1:24" x14ac:dyDescent="0.3">
      <c r="A12" s="306">
        <v>4</v>
      </c>
      <c r="B12" s="501" t="s">
        <v>25</v>
      </c>
      <c r="C12" s="654"/>
      <c r="D12" s="746"/>
      <c r="E12" s="747"/>
      <c r="F12" s="103"/>
      <c r="G12" s="307">
        <v>4</v>
      </c>
      <c r="H12" s="497" t="s">
        <v>37</v>
      </c>
      <c r="I12" s="655"/>
      <c r="J12" s="752"/>
      <c r="K12" s="791"/>
      <c r="L12" s="110"/>
      <c r="M12" s="359">
        <v>4</v>
      </c>
      <c r="N12" s="647" t="str">
        <f>H13</f>
        <v>Equipe 10</v>
      </c>
      <c r="O12" s="648"/>
      <c r="P12" s="758"/>
      <c r="Q12" s="759"/>
      <c r="R12" s="103"/>
      <c r="S12" s="309">
        <v>4</v>
      </c>
      <c r="T12" s="649" t="str">
        <f>B13</f>
        <v>Equipe 5</v>
      </c>
      <c r="U12" s="650"/>
      <c r="V12" s="738"/>
      <c r="W12" s="739"/>
    </row>
    <row r="13" spans="1:24" ht="15" thickBot="1" x14ac:dyDescent="0.35">
      <c r="A13" s="15">
        <v>5</v>
      </c>
      <c r="B13" s="487" t="s">
        <v>26</v>
      </c>
      <c r="C13" s="488"/>
      <c r="D13" s="748"/>
      <c r="E13" s="749"/>
      <c r="F13" s="103"/>
      <c r="G13" s="16">
        <v>5</v>
      </c>
      <c r="H13" s="491" t="s">
        <v>38</v>
      </c>
      <c r="I13" s="492"/>
      <c r="J13" s="754"/>
      <c r="K13" s="792"/>
      <c r="L13" s="110"/>
      <c r="M13" s="360">
        <v>5</v>
      </c>
      <c r="N13" s="616" t="str">
        <f>B10</f>
        <v>Equipe 2</v>
      </c>
      <c r="O13" s="659"/>
      <c r="P13" s="760"/>
      <c r="Q13" s="761"/>
      <c r="R13" s="103"/>
      <c r="S13" s="18">
        <v>5</v>
      </c>
      <c r="T13" s="607" t="str">
        <f>H10</f>
        <v>Equipe 7</v>
      </c>
      <c r="U13" s="657"/>
      <c r="V13" s="740"/>
      <c r="W13" s="741"/>
    </row>
    <row r="14" spans="1:24" ht="15" thickBot="1" x14ac:dyDescent="0.35">
      <c r="A14" s="19"/>
      <c r="B14" s="2"/>
      <c r="C14" s="2"/>
      <c r="D14" s="2"/>
      <c r="E14" s="2"/>
      <c r="F14" s="2"/>
      <c r="G14" s="2"/>
      <c r="H14" s="2"/>
      <c r="I14" s="20"/>
      <c r="J14" s="2"/>
      <c r="K14" s="2"/>
      <c r="L14" s="110"/>
      <c r="M14" s="2"/>
      <c r="N14" s="2"/>
      <c r="O14" s="2"/>
      <c r="P14" s="2"/>
      <c r="Q14" s="2"/>
      <c r="R14" s="2"/>
      <c r="S14" s="2"/>
      <c r="T14" s="2"/>
      <c r="U14" s="2"/>
      <c r="V14" s="22"/>
      <c r="W14" s="23"/>
    </row>
    <row r="15" spans="1:24" s="29" customFormat="1" x14ac:dyDescent="0.3">
      <c r="A15" s="24"/>
      <c r="B15" s="483" t="s">
        <v>5</v>
      </c>
      <c r="C15" s="483"/>
      <c r="D15" s="720"/>
      <c r="E15" s="721"/>
      <c r="F15" s="25"/>
      <c r="G15" s="26"/>
      <c r="H15" s="485" t="s">
        <v>5</v>
      </c>
      <c r="I15" s="485"/>
      <c r="J15" s="724"/>
      <c r="K15" s="788"/>
      <c r="L15" s="111"/>
      <c r="M15" s="361"/>
      <c r="N15" s="556" t="s">
        <v>12</v>
      </c>
      <c r="O15" s="556"/>
      <c r="P15" s="730"/>
      <c r="Q15" s="731"/>
      <c r="R15" s="25"/>
      <c r="S15" s="28"/>
      <c r="T15" s="554" t="s">
        <v>12</v>
      </c>
      <c r="U15" s="554"/>
      <c r="V15" s="711"/>
      <c r="W15" s="712"/>
    </row>
    <row r="16" spans="1:24" x14ac:dyDescent="0.3">
      <c r="A16" s="30">
        <f>E4</f>
        <v>0.375</v>
      </c>
      <c r="B16" s="31" t="str">
        <f>B9</f>
        <v>Equipe 1</v>
      </c>
      <c r="C16" s="31" t="str">
        <f>B10</f>
        <v>Equipe 2</v>
      </c>
      <c r="D16" s="722"/>
      <c r="E16" s="723"/>
      <c r="F16" s="2"/>
      <c r="G16" s="32">
        <f>A16</f>
        <v>0.375</v>
      </c>
      <c r="H16" s="33" t="str">
        <f>H9</f>
        <v>Equipe 6</v>
      </c>
      <c r="I16" s="33" t="str">
        <f>H10</f>
        <v>Equipe 7</v>
      </c>
      <c r="J16" s="726"/>
      <c r="K16" s="789"/>
      <c r="L16" s="110"/>
      <c r="M16" s="362">
        <f>G33+$G$6+"00:02"+L5</f>
        <v>0.4444444444444442</v>
      </c>
      <c r="N16" s="35" t="str">
        <f>N9</f>
        <v>Equipe 1</v>
      </c>
      <c r="O16" s="35" t="str">
        <f>N10</f>
        <v>Equipe 9</v>
      </c>
      <c r="P16" s="732"/>
      <c r="Q16" s="733"/>
      <c r="R16" s="2"/>
      <c r="S16" s="36">
        <f>M16</f>
        <v>0.4444444444444442</v>
      </c>
      <c r="T16" s="37" t="str">
        <f>T9</f>
        <v>Equipe 6</v>
      </c>
      <c r="U16" s="37" t="str">
        <f>T10</f>
        <v>Equipe 4</v>
      </c>
      <c r="V16" s="713"/>
      <c r="W16" s="714"/>
    </row>
    <row r="17" spans="1:23" ht="15" thickBot="1" x14ac:dyDescent="0.35">
      <c r="A17" s="38">
        <f>A16+$G$6+"00:02"</f>
        <v>0.38194444444444442</v>
      </c>
      <c r="B17" s="39" t="str">
        <f>B11</f>
        <v>Equipe 3</v>
      </c>
      <c r="C17" s="39" t="str">
        <f>+B12</f>
        <v>Equipe 4</v>
      </c>
      <c r="D17" s="742"/>
      <c r="E17" s="743"/>
      <c r="F17" s="2"/>
      <c r="G17" s="40">
        <f>G16+$G$6+"00:02"</f>
        <v>0.38194444444444442</v>
      </c>
      <c r="H17" s="41" t="str">
        <f>H11</f>
        <v>Equipe 8</v>
      </c>
      <c r="I17" s="41" t="str">
        <f>+H12</f>
        <v>Equipe 9</v>
      </c>
      <c r="J17" s="728"/>
      <c r="K17" s="790"/>
      <c r="L17" s="110"/>
      <c r="M17" s="363">
        <f>M16+$S$6+"00:02"</f>
        <v>0.45138888888888862</v>
      </c>
      <c r="N17" s="43" t="str">
        <f>N11</f>
        <v>Equipe 3</v>
      </c>
      <c r="O17" s="43" t="str">
        <f>+N12</f>
        <v>Equipe 10</v>
      </c>
      <c r="P17" s="734"/>
      <c r="Q17" s="735"/>
      <c r="R17" s="2"/>
      <c r="S17" s="44">
        <f>S16+$S$6+"00:02"</f>
        <v>0.45138888888888862</v>
      </c>
      <c r="T17" s="45" t="str">
        <f>T11</f>
        <v>Equipe 8</v>
      </c>
      <c r="U17" s="45" t="str">
        <f>+T12</f>
        <v>Equipe 5</v>
      </c>
      <c r="V17" s="715"/>
      <c r="W17" s="716"/>
    </row>
    <row r="18" spans="1:23" ht="15" thickBot="1" x14ac:dyDescent="0.35">
      <c r="A18" s="19"/>
      <c r="B18" s="2"/>
      <c r="C18" s="2"/>
      <c r="D18" s="281"/>
      <c r="E18" s="281"/>
      <c r="F18" s="2"/>
      <c r="G18" s="2"/>
      <c r="H18" s="2"/>
      <c r="I18" s="47"/>
      <c r="J18" s="281"/>
      <c r="K18" s="281"/>
      <c r="L18" s="110"/>
      <c r="M18" s="2"/>
      <c r="N18" s="2"/>
      <c r="O18" s="2"/>
      <c r="P18" s="281"/>
      <c r="Q18" s="281"/>
      <c r="R18" s="2"/>
      <c r="S18" s="2"/>
      <c r="T18" s="2"/>
      <c r="U18" s="2"/>
      <c r="V18" s="281"/>
      <c r="W18" s="280"/>
    </row>
    <row r="19" spans="1:23" s="29" customFormat="1" x14ac:dyDescent="0.3">
      <c r="A19" s="24"/>
      <c r="B19" s="483" t="s">
        <v>6</v>
      </c>
      <c r="C19" s="483"/>
      <c r="D19" s="720"/>
      <c r="E19" s="721"/>
      <c r="F19" s="25"/>
      <c r="G19" s="26"/>
      <c r="H19" s="485" t="s">
        <v>6</v>
      </c>
      <c r="I19" s="485"/>
      <c r="J19" s="724"/>
      <c r="K19" s="788"/>
      <c r="L19" s="111"/>
      <c r="M19" s="361"/>
      <c r="N19" s="556" t="s">
        <v>165</v>
      </c>
      <c r="O19" s="556"/>
      <c r="P19" s="730"/>
      <c r="Q19" s="731"/>
      <c r="R19" s="25"/>
      <c r="S19" s="28"/>
      <c r="T19" s="554" t="s">
        <v>165</v>
      </c>
      <c r="U19" s="554"/>
      <c r="V19" s="711"/>
      <c r="W19" s="712"/>
    </row>
    <row r="20" spans="1:23" x14ac:dyDescent="0.3">
      <c r="A20" s="30">
        <f>A17+$G$6+"00:02"</f>
        <v>0.38888888888888884</v>
      </c>
      <c r="B20" s="31" t="str">
        <f>B9</f>
        <v>Equipe 1</v>
      </c>
      <c r="C20" s="31" t="str">
        <f>B13</f>
        <v>Equipe 5</v>
      </c>
      <c r="D20" s="722"/>
      <c r="E20" s="723"/>
      <c r="F20" s="2"/>
      <c r="G20" s="32">
        <f>A20</f>
        <v>0.38888888888888884</v>
      </c>
      <c r="H20" s="33" t="str">
        <f>H9</f>
        <v>Equipe 6</v>
      </c>
      <c r="I20" s="33" t="str">
        <f>H13</f>
        <v>Equipe 10</v>
      </c>
      <c r="J20" s="726"/>
      <c r="K20" s="789"/>
      <c r="L20" s="110"/>
      <c r="M20" s="362">
        <f>M17+$S$6+"00:02"</f>
        <v>0.45833333333333304</v>
      </c>
      <c r="N20" s="35" t="str">
        <f>N9</f>
        <v>Equipe 1</v>
      </c>
      <c r="O20" s="35" t="str">
        <f>N13</f>
        <v>Equipe 2</v>
      </c>
      <c r="P20" s="732"/>
      <c r="Q20" s="733"/>
      <c r="R20" s="2"/>
      <c r="S20" s="36">
        <f>M20</f>
        <v>0.45833333333333304</v>
      </c>
      <c r="T20" s="37" t="str">
        <f>T9</f>
        <v>Equipe 6</v>
      </c>
      <c r="U20" s="37" t="str">
        <f>T13</f>
        <v>Equipe 7</v>
      </c>
      <c r="V20" s="713"/>
      <c r="W20" s="714"/>
    </row>
    <row r="21" spans="1:23" ht="15" thickBot="1" x14ac:dyDescent="0.35">
      <c r="A21" s="38">
        <f>A20+$G$6+"00:02"</f>
        <v>0.39583333333333326</v>
      </c>
      <c r="B21" s="39" t="str">
        <f>B10</f>
        <v>Equipe 2</v>
      </c>
      <c r="C21" s="39" t="str">
        <f>B11</f>
        <v>Equipe 3</v>
      </c>
      <c r="D21" s="742"/>
      <c r="E21" s="743"/>
      <c r="F21" s="2"/>
      <c r="G21" s="40">
        <f>G20+$G$6+"00:02"</f>
        <v>0.39583333333333326</v>
      </c>
      <c r="H21" s="41" t="str">
        <f>H10</f>
        <v>Equipe 7</v>
      </c>
      <c r="I21" s="41" t="str">
        <f>H11</f>
        <v>Equipe 8</v>
      </c>
      <c r="J21" s="728"/>
      <c r="K21" s="790"/>
      <c r="L21" s="110"/>
      <c r="M21" s="363">
        <f>M20+$S$6+"00:02"</f>
        <v>0.46527777777777746</v>
      </c>
      <c r="N21" s="43" t="str">
        <f>N10</f>
        <v>Equipe 9</v>
      </c>
      <c r="O21" s="43" t="str">
        <f>N11</f>
        <v>Equipe 3</v>
      </c>
      <c r="P21" s="734"/>
      <c r="Q21" s="735"/>
      <c r="R21" s="2"/>
      <c r="S21" s="44">
        <f>S20+$S$6+"00:02"</f>
        <v>0.46527777777777746</v>
      </c>
      <c r="T21" s="45" t="str">
        <f>T10</f>
        <v>Equipe 4</v>
      </c>
      <c r="U21" s="45" t="str">
        <f>T11</f>
        <v>Equipe 8</v>
      </c>
      <c r="V21" s="715"/>
      <c r="W21" s="716"/>
    </row>
    <row r="22" spans="1:23" ht="15" thickBot="1" x14ac:dyDescent="0.35">
      <c r="A22" s="19"/>
      <c r="B22" s="2"/>
      <c r="C22" s="2"/>
      <c r="D22" s="281"/>
      <c r="E22" s="281"/>
      <c r="F22" s="2"/>
      <c r="G22" s="2"/>
      <c r="H22" s="2"/>
      <c r="I22" s="47"/>
      <c r="J22" s="281"/>
      <c r="K22" s="281"/>
      <c r="L22" s="110"/>
      <c r="M22" s="2"/>
      <c r="N22" s="2"/>
      <c r="O22" s="2"/>
      <c r="P22" s="281"/>
      <c r="Q22" s="281"/>
      <c r="R22" s="2"/>
      <c r="S22" s="2"/>
      <c r="T22" s="2"/>
      <c r="U22" s="2"/>
      <c r="V22" s="281"/>
      <c r="W22" s="280"/>
    </row>
    <row r="23" spans="1:23" s="29" customFormat="1" x14ac:dyDescent="0.3">
      <c r="A23" s="24"/>
      <c r="B23" s="483" t="s">
        <v>7</v>
      </c>
      <c r="C23" s="483"/>
      <c r="D23" s="720"/>
      <c r="E23" s="721"/>
      <c r="F23" s="25"/>
      <c r="G23" s="26"/>
      <c r="H23" s="485" t="s">
        <v>7</v>
      </c>
      <c r="I23" s="485"/>
      <c r="J23" s="724"/>
      <c r="K23" s="788"/>
      <c r="L23" s="111"/>
      <c r="M23" s="361"/>
      <c r="N23" s="556" t="s">
        <v>166</v>
      </c>
      <c r="O23" s="556"/>
      <c r="P23" s="730"/>
      <c r="Q23" s="731"/>
      <c r="R23" s="25"/>
      <c r="S23" s="28"/>
      <c r="T23" s="554" t="s">
        <v>166</v>
      </c>
      <c r="U23" s="554"/>
      <c r="V23" s="711"/>
      <c r="W23" s="712"/>
    </row>
    <row r="24" spans="1:23" x14ac:dyDescent="0.3">
      <c r="A24" s="30">
        <f>A21+$G$6+"00:02"</f>
        <v>0.40277777777777768</v>
      </c>
      <c r="B24" s="31" t="str">
        <f>B9</f>
        <v>Equipe 1</v>
      </c>
      <c r="C24" s="31" t="str">
        <f>B12</f>
        <v>Equipe 4</v>
      </c>
      <c r="D24" s="722"/>
      <c r="E24" s="723"/>
      <c r="F24" s="2"/>
      <c r="G24" s="32">
        <f>A24</f>
        <v>0.40277777777777768</v>
      </c>
      <c r="H24" s="33" t="str">
        <f>H9</f>
        <v>Equipe 6</v>
      </c>
      <c r="I24" s="33" t="str">
        <f>H12</f>
        <v>Equipe 9</v>
      </c>
      <c r="J24" s="726"/>
      <c r="K24" s="789"/>
      <c r="L24" s="110"/>
      <c r="M24" s="362">
        <f>M21+$S$6+"00:02"</f>
        <v>0.47222222222222188</v>
      </c>
      <c r="N24" s="35" t="str">
        <f>N9</f>
        <v>Equipe 1</v>
      </c>
      <c r="O24" s="35" t="str">
        <f>N12</f>
        <v>Equipe 10</v>
      </c>
      <c r="P24" s="732"/>
      <c r="Q24" s="733"/>
      <c r="R24" s="2"/>
      <c r="S24" s="36">
        <f>M24</f>
        <v>0.47222222222222188</v>
      </c>
      <c r="T24" s="37" t="str">
        <f>T9</f>
        <v>Equipe 6</v>
      </c>
      <c r="U24" s="37" t="str">
        <f>T12</f>
        <v>Equipe 5</v>
      </c>
      <c r="V24" s="713"/>
      <c r="W24" s="714"/>
    </row>
    <row r="25" spans="1:23" ht="15" thickBot="1" x14ac:dyDescent="0.35">
      <c r="A25" s="38">
        <f>A24+$G$6+"00:02"</f>
        <v>0.4097222222222221</v>
      </c>
      <c r="B25" s="39" t="str">
        <f>B10</f>
        <v>Equipe 2</v>
      </c>
      <c r="C25" s="39" t="str">
        <f>B13</f>
        <v>Equipe 5</v>
      </c>
      <c r="D25" s="742"/>
      <c r="E25" s="743"/>
      <c r="F25" s="2"/>
      <c r="G25" s="40">
        <f>G24+$G$6+"00:02"</f>
        <v>0.4097222222222221</v>
      </c>
      <c r="H25" s="41" t="str">
        <f>H10</f>
        <v>Equipe 7</v>
      </c>
      <c r="I25" s="41" t="str">
        <f>H13</f>
        <v>Equipe 10</v>
      </c>
      <c r="J25" s="728"/>
      <c r="K25" s="790"/>
      <c r="L25" s="110"/>
      <c r="M25" s="363">
        <f>M24+$S$6+"00:02"</f>
        <v>0.4791666666666663</v>
      </c>
      <c r="N25" s="43" t="str">
        <f>N10</f>
        <v>Equipe 9</v>
      </c>
      <c r="O25" s="43" t="str">
        <f>N13</f>
        <v>Equipe 2</v>
      </c>
      <c r="P25" s="734"/>
      <c r="Q25" s="735"/>
      <c r="R25" s="2"/>
      <c r="S25" s="44">
        <f>S24+$S$6+"00:02"</f>
        <v>0.4791666666666663</v>
      </c>
      <c r="T25" s="45" t="str">
        <f>T10</f>
        <v>Equipe 4</v>
      </c>
      <c r="U25" s="45" t="str">
        <f>T13</f>
        <v>Equipe 7</v>
      </c>
      <c r="V25" s="715"/>
      <c r="W25" s="716"/>
    </row>
    <row r="26" spans="1:23" ht="15" thickBot="1" x14ac:dyDescent="0.35">
      <c r="A26" s="163"/>
      <c r="B26" s="138"/>
      <c r="C26" s="138"/>
      <c r="D26" s="161"/>
      <c r="E26" s="161"/>
      <c r="F26" s="85"/>
      <c r="G26" s="137"/>
      <c r="H26" s="138"/>
      <c r="I26" s="138"/>
      <c r="J26" s="321"/>
      <c r="K26" s="321"/>
      <c r="L26" s="110"/>
      <c r="M26" s="137"/>
      <c r="N26" s="138"/>
      <c r="O26" s="138"/>
      <c r="P26" s="161"/>
      <c r="Q26" s="161"/>
      <c r="R26" s="85"/>
      <c r="S26" s="137"/>
      <c r="T26" s="138"/>
      <c r="U26" s="138"/>
      <c r="V26" s="161"/>
      <c r="W26" s="162"/>
    </row>
    <row r="27" spans="1:23" s="29" customFormat="1" x14ac:dyDescent="0.3">
      <c r="A27" s="24"/>
      <c r="B27" s="483" t="s">
        <v>10</v>
      </c>
      <c r="C27" s="483"/>
      <c r="D27" s="720"/>
      <c r="E27" s="721"/>
      <c r="F27" s="25"/>
      <c r="G27" s="26"/>
      <c r="H27" s="485" t="s">
        <v>10</v>
      </c>
      <c r="I27" s="653"/>
      <c r="J27" s="763"/>
      <c r="K27" s="802"/>
      <c r="L27" s="111"/>
      <c r="M27" s="361"/>
      <c r="N27" s="556" t="s">
        <v>238</v>
      </c>
      <c r="O27" s="556"/>
      <c r="P27" s="730"/>
      <c r="Q27" s="731"/>
      <c r="R27" s="25"/>
      <c r="S27" s="28"/>
      <c r="T27" s="554" t="s">
        <v>238</v>
      </c>
      <c r="U27" s="554"/>
      <c r="V27" s="711"/>
      <c r="W27" s="712"/>
    </row>
    <row r="28" spans="1:23" x14ac:dyDescent="0.3">
      <c r="A28" s="30">
        <f>A25+$G$6+"00:02"</f>
        <v>0.41666666666666652</v>
      </c>
      <c r="B28" s="31" t="str">
        <f>B9</f>
        <v>Equipe 1</v>
      </c>
      <c r="C28" s="31" t="str">
        <f>B11</f>
        <v>Equipe 3</v>
      </c>
      <c r="D28" s="722"/>
      <c r="E28" s="723"/>
      <c r="F28" s="2"/>
      <c r="G28" s="32">
        <f>A28</f>
        <v>0.41666666666666652</v>
      </c>
      <c r="H28" s="33" t="str">
        <f>H9</f>
        <v>Equipe 6</v>
      </c>
      <c r="I28" s="314" t="str">
        <f>H11</f>
        <v>Equipe 8</v>
      </c>
      <c r="J28" s="765"/>
      <c r="K28" s="803"/>
      <c r="L28" s="110"/>
      <c r="M28" s="362">
        <f>M25+$S$6+"00:02"</f>
        <v>0.48611111111111072</v>
      </c>
      <c r="N28" s="35" t="str">
        <f>N9</f>
        <v>Equipe 1</v>
      </c>
      <c r="O28" s="35" t="str">
        <f>N11</f>
        <v>Equipe 3</v>
      </c>
      <c r="P28" s="732"/>
      <c r="Q28" s="733"/>
      <c r="R28" s="2"/>
      <c r="S28" s="36">
        <f>M28</f>
        <v>0.48611111111111072</v>
      </c>
      <c r="T28" s="37" t="str">
        <f>T9</f>
        <v>Equipe 6</v>
      </c>
      <c r="U28" s="37" t="str">
        <f>T11</f>
        <v>Equipe 8</v>
      </c>
      <c r="V28" s="713"/>
      <c r="W28" s="714"/>
    </row>
    <row r="29" spans="1:23" ht="15" thickBot="1" x14ac:dyDescent="0.35">
      <c r="A29" s="38">
        <f>A28+$G$6+"00:02"</f>
        <v>0.42361111111111094</v>
      </c>
      <c r="B29" s="39" t="str">
        <f>B12</f>
        <v>Equipe 4</v>
      </c>
      <c r="C29" s="39" t="str">
        <f>B13</f>
        <v>Equipe 5</v>
      </c>
      <c r="D29" s="742"/>
      <c r="E29" s="743"/>
      <c r="F29" s="2"/>
      <c r="G29" s="40">
        <f>G28+$G$6+"00:02"</f>
        <v>0.42361111111111094</v>
      </c>
      <c r="H29" s="41" t="str">
        <f>H12</f>
        <v>Equipe 9</v>
      </c>
      <c r="I29" s="315" t="str">
        <f>H13</f>
        <v>Equipe 10</v>
      </c>
      <c r="J29" s="767"/>
      <c r="K29" s="804"/>
      <c r="L29" s="110"/>
      <c r="M29" s="363">
        <f>M28+$S$6+"00:02"</f>
        <v>0.49305555555555514</v>
      </c>
      <c r="N29" s="43" t="str">
        <f>N12</f>
        <v>Equipe 10</v>
      </c>
      <c r="O29" s="43" t="str">
        <f>N13</f>
        <v>Equipe 2</v>
      </c>
      <c r="P29" s="734"/>
      <c r="Q29" s="735"/>
      <c r="R29" s="2"/>
      <c r="S29" s="44">
        <f>S28+$S$6+"00:02"</f>
        <v>0.49305555555555514</v>
      </c>
      <c r="T29" s="45" t="str">
        <f>T12</f>
        <v>Equipe 5</v>
      </c>
      <c r="U29" s="45" t="str">
        <f>T13</f>
        <v>Equipe 7</v>
      </c>
      <c r="V29" s="715"/>
      <c r="W29" s="716"/>
    </row>
    <row r="30" spans="1:23" ht="15" thickBot="1" x14ac:dyDescent="0.35">
      <c r="A30" s="163"/>
      <c r="B30" s="138"/>
      <c r="C30" s="138"/>
      <c r="D30" s="161"/>
      <c r="E30" s="161"/>
      <c r="F30" s="85"/>
      <c r="G30" s="137"/>
      <c r="H30" s="138"/>
      <c r="I30" s="138"/>
      <c r="J30" s="161"/>
      <c r="K30" s="161"/>
      <c r="L30" s="110"/>
      <c r="M30" s="137"/>
      <c r="N30" s="138"/>
      <c r="O30" s="138"/>
      <c r="P30" s="161"/>
      <c r="Q30" s="161"/>
      <c r="R30" s="85"/>
      <c r="S30" s="137"/>
      <c r="T30" s="138"/>
      <c r="U30" s="138"/>
      <c r="V30" s="161"/>
      <c r="W30" s="162"/>
    </row>
    <row r="31" spans="1:23" s="29" customFormat="1" x14ac:dyDescent="0.3">
      <c r="A31" s="24"/>
      <c r="B31" s="483" t="s">
        <v>11</v>
      </c>
      <c r="C31" s="483"/>
      <c r="D31" s="720"/>
      <c r="E31" s="721"/>
      <c r="F31" s="25"/>
      <c r="G31" s="26"/>
      <c r="H31" s="485" t="s">
        <v>11</v>
      </c>
      <c r="I31" s="485"/>
      <c r="J31" s="724"/>
      <c r="K31" s="788"/>
      <c r="L31" s="111"/>
      <c r="M31" s="361"/>
      <c r="N31" s="556" t="s">
        <v>239</v>
      </c>
      <c r="O31" s="556"/>
      <c r="P31" s="730"/>
      <c r="Q31" s="731"/>
      <c r="R31" s="25"/>
      <c r="S31" s="28"/>
      <c r="T31" s="554" t="s">
        <v>239</v>
      </c>
      <c r="U31" s="554"/>
      <c r="V31" s="711"/>
      <c r="W31" s="712"/>
    </row>
    <row r="32" spans="1:23" x14ac:dyDescent="0.3">
      <c r="A32" s="30">
        <f>A29+$G$6+"00:02"</f>
        <v>0.43055555555555536</v>
      </c>
      <c r="B32" s="31" t="str">
        <f>B10</f>
        <v>Equipe 2</v>
      </c>
      <c r="C32" s="31" t="str">
        <f>B12</f>
        <v>Equipe 4</v>
      </c>
      <c r="D32" s="722"/>
      <c r="E32" s="723"/>
      <c r="F32" s="2"/>
      <c r="G32" s="32">
        <f>A32</f>
        <v>0.43055555555555536</v>
      </c>
      <c r="H32" s="33" t="str">
        <f>H10</f>
        <v>Equipe 7</v>
      </c>
      <c r="I32" s="33" t="str">
        <f>H12</f>
        <v>Equipe 9</v>
      </c>
      <c r="J32" s="726"/>
      <c r="K32" s="789"/>
      <c r="L32" s="110"/>
      <c r="M32" s="362">
        <f>M29+$S$6+"00:02"</f>
        <v>0.49999999999999956</v>
      </c>
      <c r="N32" s="35" t="str">
        <f>N10</f>
        <v>Equipe 9</v>
      </c>
      <c r="O32" s="35" t="str">
        <f>N12</f>
        <v>Equipe 10</v>
      </c>
      <c r="P32" s="732"/>
      <c r="Q32" s="733"/>
      <c r="R32" s="2"/>
      <c r="S32" s="36">
        <f>M32</f>
        <v>0.49999999999999956</v>
      </c>
      <c r="T32" s="37" t="str">
        <f>T10</f>
        <v>Equipe 4</v>
      </c>
      <c r="U32" s="37" t="str">
        <f>T12</f>
        <v>Equipe 5</v>
      </c>
      <c r="V32" s="713"/>
      <c r="W32" s="714"/>
    </row>
    <row r="33" spans="1:23" ht="15" thickBot="1" x14ac:dyDescent="0.35">
      <c r="A33" s="38">
        <f>A32+$G$6+"00:02"</f>
        <v>0.43749999999999978</v>
      </c>
      <c r="B33" s="39" t="str">
        <f>B11</f>
        <v>Equipe 3</v>
      </c>
      <c r="C33" s="39" t="str">
        <f>B13</f>
        <v>Equipe 5</v>
      </c>
      <c r="D33" s="742"/>
      <c r="E33" s="743"/>
      <c r="F33" s="47"/>
      <c r="G33" s="40">
        <f>G32+$G$6+"00:02"</f>
        <v>0.43749999999999978</v>
      </c>
      <c r="H33" s="41" t="str">
        <f>H11</f>
        <v>Equipe 8</v>
      </c>
      <c r="I33" s="41" t="str">
        <f>H13</f>
        <v>Equipe 10</v>
      </c>
      <c r="J33" s="728"/>
      <c r="K33" s="790"/>
      <c r="L33" s="110"/>
      <c r="M33" s="363">
        <f>M32+$S$6+"00:02"</f>
        <v>0.50694444444444398</v>
      </c>
      <c r="N33" s="43" t="str">
        <f>N11</f>
        <v>Equipe 3</v>
      </c>
      <c r="O33" s="43" t="str">
        <f>N13</f>
        <v>Equipe 2</v>
      </c>
      <c r="P33" s="734"/>
      <c r="Q33" s="735"/>
      <c r="R33" s="47"/>
      <c r="S33" s="44">
        <f>S32+$S$6+"00:02"</f>
        <v>0.50694444444444398</v>
      </c>
      <c r="T33" s="45" t="str">
        <f>T11</f>
        <v>Equipe 8</v>
      </c>
      <c r="U33" s="45" t="str">
        <f>T13</f>
        <v>Equipe 7</v>
      </c>
      <c r="V33" s="715"/>
      <c r="W33" s="716"/>
    </row>
    <row r="34" spans="1:23" ht="25.05" customHeight="1" thickBot="1" x14ac:dyDescent="0.35">
      <c r="A34" s="10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22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07"/>
    </row>
    <row r="35" spans="1:23" x14ac:dyDescent="0.3">
      <c r="U35" s="702" t="s">
        <v>168</v>
      </c>
      <c r="V35" s="702"/>
      <c r="W35" s="702"/>
    </row>
  </sheetData>
  <sheetProtection sheet="1" objects="1" scenarios="1" selectLockedCells="1"/>
  <mergeCells count="86">
    <mergeCell ref="A1:T1"/>
    <mergeCell ref="U35:W35"/>
    <mergeCell ref="S6:T6"/>
    <mergeCell ref="A3:I3"/>
    <mergeCell ref="E4:G4"/>
    <mergeCell ref="L4:M4"/>
    <mergeCell ref="E5:G5"/>
    <mergeCell ref="L5:M5"/>
    <mergeCell ref="A6:C6"/>
    <mergeCell ref="D6:F6"/>
    <mergeCell ref="G6:H6"/>
    <mergeCell ref="M6:O6"/>
    <mergeCell ref="P6:R6"/>
    <mergeCell ref="V8:W13"/>
    <mergeCell ref="B9:C9"/>
    <mergeCell ref="H9:I9"/>
    <mergeCell ref="T9:U9"/>
    <mergeCell ref="B10:C10"/>
    <mergeCell ref="H10:I10"/>
    <mergeCell ref="N10:O10"/>
    <mergeCell ref="T10:U10"/>
    <mergeCell ref="P8:Q13"/>
    <mergeCell ref="T13:U13"/>
    <mergeCell ref="T8:U8"/>
    <mergeCell ref="T11:U11"/>
    <mergeCell ref="T12:U12"/>
    <mergeCell ref="B8:C8"/>
    <mergeCell ref="D8:E13"/>
    <mergeCell ref="H8:I8"/>
    <mergeCell ref="J8:K13"/>
    <mergeCell ref="N8:O8"/>
    <mergeCell ref="B11:C11"/>
    <mergeCell ref="B13:C13"/>
    <mergeCell ref="H13:I13"/>
    <mergeCell ref="N13:O13"/>
    <mergeCell ref="H11:I11"/>
    <mergeCell ref="N11:O11"/>
    <mergeCell ref="B12:C12"/>
    <mergeCell ref="H12:I12"/>
    <mergeCell ref="N12:O12"/>
    <mergeCell ref="N9:O9"/>
    <mergeCell ref="T15:U15"/>
    <mergeCell ref="V15:W17"/>
    <mergeCell ref="B19:C19"/>
    <mergeCell ref="D19:E21"/>
    <mergeCell ref="H19:I19"/>
    <mergeCell ref="J19:K21"/>
    <mergeCell ref="N19:O19"/>
    <mergeCell ref="P19:Q21"/>
    <mergeCell ref="T19:U19"/>
    <mergeCell ref="V19:W21"/>
    <mergeCell ref="B15:C15"/>
    <mergeCell ref="D15:E17"/>
    <mergeCell ref="H15:I15"/>
    <mergeCell ref="J15:K17"/>
    <mergeCell ref="N15:O15"/>
    <mergeCell ref="P15:Q17"/>
    <mergeCell ref="T27:U27"/>
    <mergeCell ref="V27:W29"/>
    <mergeCell ref="B23:C23"/>
    <mergeCell ref="D23:E25"/>
    <mergeCell ref="H23:I23"/>
    <mergeCell ref="J23:K25"/>
    <mergeCell ref="N23:O23"/>
    <mergeCell ref="P23:Q25"/>
    <mergeCell ref="D27:E29"/>
    <mergeCell ref="H27:I27"/>
    <mergeCell ref="J27:K29"/>
    <mergeCell ref="N27:O27"/>
    <mergeCell ref="P27:Q29"/>
    <mergeCell ref="U1:W5"/>
    <mergeCell ref="T31:U31"/>
    <mergeCell ref="V31:W33"/>
    <mergeCell ref="A7:E7"/>
    <mergeCell ref="G7:K7"/>
    <mergeCell ref="M7:Q7"/>
    <mergeCell ref="S7:W7"/>
    <mergeCell ref="B31:C31"/>
    <mergeCell ref="D31:E33"/>
    <mergeCell ref="H31:I31"/>
    <mergeCell ref="J31:K33"/>
    <mergeCell ref="N31:O31"/>
    <mergeCell ref="P31:Q33"/>
    <mergeCell ref="T23:U23"/>
    <mergeCell ref="V23:W25"/>
    <mergeCell ref="B27:C2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8" orientation="landscape" horizontalDpi="300" verticalDpi="3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4" width="2.77734375" style="1" customWidth="1"/>
    <col min="5" max="5" width="5.77734375" style="1" customWidth="1"/>
    <col min="6" max="7" width="12.77734375" style="1" customWidth="1"/>
    <col min="8" max="8" width="2.77734375" style="1" customWidth="1"/>
    <col min="9" max="9" width="5.77734375" style="1" customWidth="1"/>
    <col min="10" max="11" width="12.77734375" style="1" customWidth="1"/>
    <col min="12" max="12" width="2.77734375" style="1" customWidth="1"/>
    <col min="13" max="13" width="5.77734375" style="1" customWidth="1"/>
    <col min="14" max="15" width="12.77734375" style="1" customWidth="1"/>
    <col min="16" max="16" width="2.77734375" style="1" customWidth="1"/>
    <col min="17" max="17" width="5.77734375" style="1" customWidth="1"/>
    <col min="18" max="19" width="12.77734375" style="1" customWidth="1"/>
    <col min="20" max="20" width="2.77734375" style="1" customWidth="1"/>
    <col min="21" max="21" width="5.77734375" style="1" customWidth="1"/>
    <col min="22" max="23" width="12.77734375" style="1" customWidth="1"/>
    <col min="24" max="16384" width="11.5546875" style="1"/>
  </cols>
  <sheetData>
    <row r="1" spans="1:23" ht="25.05" customHeight="1" x14ac:dyDescent="0.4">
      <c r="A1" s="504" t="s">
        <v>178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90"/>
      <c r="V1" s="460"/>
      <c r="W1" s="462"/>
    </row>
    <row r="2" spans="1:23" ht="25.05" customHeight="1" x14ac:dyDescent="0.3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1"/>
      <c r="V2" s="463"/>
      <c r="W2" s="465"/>
    </row>
    <row r="3" spans="1:23" ht="25.05" customHeight="1" thickBot="1" x14ac:dyDescent="0.35">
      <c r="A3" s="262" t="s">
        <v>169</v>
      </c>
      <c r="B3" s="104"/>
      <c r="C3" s="104"/>
      <c r="D3" s="104" t="s">
        <v>179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261"/>
      <c r="V3" s="463"/>
      <c r="W3" s="465"/>
    </row>
    <row r="4" spans="1:23" ht="25.05" customHeight="1" thickBot="1" x14ac:dyDescent="0.35">
      <c r="A4" s="263" t="s">
        <v>52</v>
      </c>
      <c r="B4" s="2"/>
      <c r="C4" s="2"/>
      <c r="D4" s="85"/>
      <c r="E4" s="85"/>
      <c r="F4" s="220">
        <v>0.375</v>
      </c>
      <c r="G4" s="2"/>
      <c r="H4" s="219"/>
      <c r="I4" s="2"/>
      <c r="J4" s="511" t="s">
        <v>54</v>
      </c>
      <c r="K4" s="511"/>
      <c r="L4" s="824">
        <f>(3*N6)+(3*N23)</f>
        <v>3.3333333333333333E-2</v>
      </c>
      <c r="M4" s="824"/>
      <c r="N4" s="264" t="s">
        <v>33</v>
      </c>
      <c r="O4" s="2"/>
      <c r="P4" s="2"/>
      <c r="Q4" s="2"/>
      <c r="R4" s="2"/>
      <c r="S4" s="2"/>
      <c r="T4" s="2"/>
      <c r="U4" s="21"/>
      <c r="V4" s="463"/>
      <c r="W4" s="465"/>
    </row>
    <row r="5" spans="1:23" ht="25.05" customHeight="1" thickBot="1" x14ac:dyDescent="0.35">
      <c r="A5" s="317" t="s">
        <v>32</v>
      </c>
      <c r="B5" s="215"/>
      <c r="C5" s="47"/>
      <c r="D5" s="47"/>
      <c r="E5" s="47"/>
      <c r="F5" s="214">
        <f>I38-A15+N23</f>
        <v>0.12361111111111069</v>
      </c>
      <c r="G5" s="214"/>
      <c r="H5" s="47"/>
      <c r="I5" s="769" t="s">
        <v>79</v>
      </c>
      <c r="J5" s="769"/>
      <c r="K5" s="769"/>
      <c r="L5" s="457">
        <v>0</v>
      </c>
      <c r="M5" s="458"/>
      <c r="N5" s="47"/>
      <c r="O5" s="47"/>
      <c r="P5" s="47"/>
      <c r="Q5" s="47"/>
      <c r="R5" s="47"/>
      <c r="S5" s="47"/>
      <c r="T5" s="47"/>
      <c r="U5" s="188"/>
      <c r="V5" s="463"/>
      <c r="W5" s="465"/>
    </row>
    <row r="6" spans="1:23" ht="15" customHeight="1" thickBot="1" x14ac:dyDescent="0.35">
      <c r="A6" s="471" t="s">
        <v>89</v>
      </c>
      <c r="B6" s="455"/>
      <c r="C6" s="455"/>
      <c r="D6" s="455"/>
      <c r="E6" s="455"/>
      <c r="F6" s="455"/>
      <c r="G6" s="455"/>
      <c r="H6" s="455"/>
      <c r="I6" s="455"/>
      <c r="J6" s="455"/>
      <c r="K6" s="455" t="s">
        <v>18</v>
      </c>
      <c r="L6" s="455"/>
      <c r="M6" s="817"/>
      <c r="N6" s="245">
        <v>5.5555555555555558E-3</v>
      </c>
      <c r="O6" s="233" t="s">
        <v>17</v>
      </c>
      <c r="P6" s="247"/>
      <c r="Q6" s="233"/>
      <c r="R6" s="22"/>
      <c r="S6" s="22"/>
      <c r="T6" s="22"/>
      <c r="U6" s="22"/>
      <c r="V6" s="22"/>
      <c r="W6" s="23"/>
    </row>
    <row r="7" spans="1:23" ht="15" customHeight="1" x14ac:dyDescent="0.3">
      <c r="A7" s="125"/>
      <c r="B7" s="682" t="s">
        <v>41</v>
      </c>
      <c r="C7" s="684"/>
      <c r="D7" s="102"/>
      <c r="E7" s="124"/>
      <c r="F7" s="685" t="s">
        <v>42</v>
      </c>
      <c r="G7" s="687"/>
      <c r="H7" s="103"/>
      <c r="I7" s="97"/>
      <c r="J7" s="622" t="s">
        <v>43</v>
      </c>
      <c r="K7" s="623"/>
      <c r="L7" s="85"/>
      <c r="M7" s="248"/>
      <c r="N7" s="819"/>
      <c r="O7" s="819"/>
      <c r="P7" s="249"/>
      <c r="Q7" s="249"/>
      <c r="R7" s="819"/>
      <c r="S7" s="819"/>
      <c r="T7" s="246"/>
      <c r="U7" s="249"/>
      <c r="V7" s="819"/>
      <c r="W7" s="820"/>
    </row>
    <row r="8" spans="1:23" ht="15" customHeight="1" x14ac:dyDescent="0.3">
      <c r="A8" s="10">
        <v>1</v>
      </c>
      <c r="B8" s="501" t="s">
        <v>22</v>
      </c>
      <c r="C8" s="780"/>
      <c r="D8" s="103"/>
      <c r="E8" s="11">
        <v>1</v>
      </c>
      <c r="F8" s="497" t="s">
        <v>26</v>
      </c>
      <c r="G8" s="781"/>
      <c r="H8" s="103"/>
      <c r="I8" s="12">
        <v>1</v>
      </c>
      <c r="J8" s="570" t="s">
        <v>37</v>
      </c>
      <c r="K8" s="782"/>
      <c r="L8" s="85"/>
      <c r="M8" s="250"/>
      <c r="N8" s="818"/>
      <c r="O8" s="818"/>
      <c r="P8" s="85"/>
      <c r="Q8" s="230"/>
      <c r="R8" s="818"/>
      <c r="S8" s="818"/>
      <c r="T8" s="85"/>
      <c r="U8" s="230"/>
      <c r="V8" s="818"/>
      <c r="W8" s="821"/>
    </row>
    <row r="9" spans="1:23" ht="15" customHeight="1" x14ac:dyDescent="0.3">
      <c r="A9" s="10">
        <v>2</v>
      </c>
      <c r="B9" s="501" t="s">
        <v>23</v>
      </c>
      <c r="C9" s="780"/>
      <c r="D9" s="103"/>
      <c r="E9" s="11">
        <v>2</v>
      </c>
      <c r="F9" s="497" t="s">
        <v>27</v>
      </c>
      <c r="G9" s="781"/>
      <c r="H9" s="103"/>
      <c r="I9" s="12">
        <v>2</v>
      </c>
      <c r="J9" s="570" t="s">
        <v>38</v>
      </c>
      <c r="K9" s="782"/>
      <c r="L9" s="85"/>
      <c r="M9" s="250"/>
      <c r="N9" s="818"/>
      <c r="O9" s="818"/>
      <c r="P9" s="85"/>
      <c r="Q9" s="230"/>
      <c r="R9" s="818"/>
      <c r="S9" s="818"/>
      <c r="T9" s="85"/>
      <c r="U9" s="230"/>
      <c r="V9" s="818"/>
      <c r="W9" s="821"/>
    </row>
    <row r="10" spans="1:23" ht="15" customHeight="1" x14ac:dyDescent="0.3">
      <c r="A10" s="10">
        <v>3</v>
      </c>
      <c r="B10" s="501" t="s">
        <v>24</v>
      </c>
      <c r="C10" s="780"/>
      <c r="D10" s="103"/>
      <c r="E10" s="11">
        <v>3</v>
      </c>
      <c r="F10" s="497" t="s">
        <v>28</v>
      </c>
      <c r="G10" s="781"/>
      <c r="H10" s="103"/>
      <c r="I10" s="12">
        <v>3</v>
      </c>
      <c r="J10" s="570" t="s">
        <v>39</v>
      </c>
      <c r="K10" s="782"/>
      <c r="L10" s="85"/>
      <c r="M10" s="250"/>
      <c r="N10" s="818"/>
      <c r="O10" s="818"/>
      <c r="P10" s="85"/>
      <c r="Q10" s="230"/>
      <c r="R10" s="818"/>
      <c r="S10" s="818"/>
      <c r="T10" s="85"/>
      <c r="U10" s="230"/>
      <c r="V10" s="818"/>
      <c r="W10" s="821"/>
    </row>
    <row r="11" spans="1:23" ht="15" customHeight="1" thickBot="1" x14ac:dyDescent="0.35">
      <c r="A11" s="15">
        <v>4</v>
      </c>
      <c r="B11" s="487" t="s">
        <v>25</v>
      </c>
      <c r="C11" s="777"/>
      <c r="D11" s="103"/>
      <c r="E11" s="16">
        <v>4</v>
      </c>
      <c r="F11" s="491" t="s">
        <v>29</v>
      </c>
      <c r="G11" s="778"/>
      <c r="H11" s="103"/>
      <c r="I11" s="17">
        <v>4</v>
      </c>
      <c r="J11" s="562" t="s">
        <v>40</v>
      </c>
      <c r="K11" s="779"/>
      <c r="L11" s="85"/>
      <c r="M11" s="251"/>
      <c r="N11" s="815"/>
      <c r="O11" s="815"/>
      <c r="P11" s="89"/>
      <c r="Q11" s="93"/>
      <c r="R11" s="815"/>
      <c r="S11" s="815"/>
      <c r="T11" s="89"/>
      <c r="U11" s="93"/>
      <c r="V11" s="815"/>
      <c r="W11" s="816"/>
    </row>
    <row r="12" spans="1:23" ht="15" customHeight="1" thickBot="1" x14ac:dyDescent="0.35">
      <c r="A12" s="19"/>
      <c r="B12" s="2"/>
      <c r="C12" s="2"/>
      <c r="D12" s="2"/>
      <c r="E12" s="2"/>
      <c r="F12" s="2"/>
      <c r="G12" s="22"/>
      <c r="H12" s="85"/>
      <c r="I12" s="2"/>
      <c r="J12" s="2"/>
      <c r="K12" s="22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3"/>
    </row>
    <row r="13" spans="1:23" ht="15" customHeight="1" thickBot="1" x14ac:dyDescent="0.35">
      <c r="A13" s="822" t="s">
        <v>87</v>
      </c>
      <c r="B13" s="823"/>
      <c r="C13" s="823"/>
      <c r="D13" s="823"/>
      <c r="E13" s="823"/>
      <c r="F13" s="823"/>
      <c r="G13" s="823"/>
      <c r="H13" s="823"/>
      <c r="I13" s="823"/>
      <c r="J13" s="823"/>
      <c r="K13" s="823"/>
      <c r="L13" s="372"/>
      <c r="M13" s="441" t="s">
        <v>88</v>
      </c>
      <c r="N13" s="441"/>
      <c r="O13" s="441"/>
      <c r="P13" s="441"/>
      <c r="Q13" s="441"/>
      <c r="R13" s="441"/>
      <c r="S13" s="441"/>
      <c r="T13" s="441"/>
      <c r="U13" s="441"/>
      <c r="V13" s="441"/>
      <c r="W13" s="442"/>
    </row>
    <row r="14" spans="1:23" s="29" customFormat="1" ht="15" customHeight="1" x14ac:dyDescent="0.3">
      <c r="A14" s="24"/>
      <c r="B14" s="483" t="s">
        <v>5</v>
      </c>
      <c r="C14" s="484"/>
      <c r="D14" s="25"/>
      <c r="E14" s="26"/>
      <c r="F14" s="485" t="s">
        <v>5</v>
      </c>
      <c r="G14" s="486"/>
      <c r="H14" s="102"/>
      <c r="I14" s="27"/>
      <c r="J14" s="556" t="s">
        <v>5</v>
      </c>
      <c r="K14" s="812"/>
      <c r="L14" s="77"/>
      <c r="M14" s="237"/>
      <c r="N14" s="483" t="s">
        <v>5</v>
      </c>
      <c r="O14" s="484"/>
      <c r="P14" s="25"/>
      <c r="Q14" s="26"/>
      <c r="R14" s="485" t="s">
        <v>5</v>
      </c>
      <c r="S14" s="486"/>
      <c r="T14" s="102"/>
      <c r="U14" s="27"/>
      <c r="V14" s="556" t="s">
        <v>5</v>
      </c>
      <c r="W14" s="557"/>
    </row>
    <row r="15" spans="1:23" ht="15" customHeight="1" thickBot="1" x14ac:dyDescent="0.35">
      <c r="A15" s="38">
        <f>F4</f>
        <v>0.375</v>
      </c>
      <c r="B15" s="39" t="str">
        <f>B8</f>
        <v>Equipe 1</v>
      </c>
      <c r="C15" s="252" t="str">
        <f>B9</f>
        <v>Equipe 2</v>
      </c>
      <c r="D15" s="2"/>
      <c r="E15" s="40">
        <f>A15+$N$6+"00:02"</f>
        <v>0.38194444444444442</v>
      </c>
      <c r="F15" s="41" t="str">
        <f>F8</f>
        <v>Equipe 5</v>
      </c>
      <c r="G15" s="253" t="str">
        <f>F9</f>
        <v>Equipe 6</v>
      </c>
      <c r="H15" s="103"/>
      <c r="I15" s="42">
        <f>E15+$N$6+"00:02"</f>
        <v>0.38888888888888884</v>
      </c>
      <c r="J15" s="43" t="str">
        <f>J8</f>
        <v>Equipe 9</v>
      </c>
      <c r="K15" s="371" t="str">
        <f>J9</f>
        <v>Equipe 10</v>
      </c>
      <c r="L15" s="76"/>
      <c r="M15" s="239">
        <f>A15</f>
        <v>0.375</v>
      </c>
      <c r="N15" s="39" t="str">
        <f>B10</f>
        <v>Equipe 3</v>
      </c>
      <c r="O15" s="252" t="str">
        <f>B11</f>
        <v>Equipe 4</v>
      </c>
      <c r="P15" s="2"/>
      <c r="Q15" s="40">
        <f>E15</f>
        <v>0.38194444444444442</v>
      </c>
      <c r="R15" s="41" t="str">
        <f>F10</f>
        <v>Equipe 7</v>
      </c>
      <c r="S15" s="253" t="str">
        <f>F11</f>
        <v>Equipe 8</v>
      </c>
      <c r="T15" s="103"/>
      <c r="U15" s="42">
        <f>I15</f>
        <v>0.38888888888888884</v>
      </c>
      <c r="V15" s="43" t="str">
        <f>J10</f>
        <v>Equipe 11</v>
      </c>
      <c r="W15" s="204" t="str">
        <f>J11</f>
        <v>Equipe 12</v>
      </c>
    </row>
    <row r="16" spans="1:23" ht="15" customHeight="1" thickBot="1" x14ac:dyDescent="0.35">
      <c r="A16" s="19"/>
      <c r="B16" s="2"/>
      <c r="C16" s="2"/>
      <c r="D16" s="2"/>
      <c r="E16" s="2"/>
      <c r="F16" s="2"/>
      <c r="G16" s="47"/>
      <c r="H16" s="85"/>
      <c r="I16" s="2"/>
      <c r="J16" s="2"/>
      <c r="K16" s="20"/>
      <c r="L16" s="76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103"/>
    </row>
    <row r="17" spans="1:23" s="29" customFormat="1" ht="15" customHeight="1" x14ac:dyDescent="0.3">
      <c r="A17" s="24"/>
      <c r="B17" s="483" t="s">
        <v>6</v>
      </c>
      <c r="C17" s="484"/>
      <c r="D17" s="25"/>
      <c r="E17" s="26"/>
      <c r="F17" s="485" t="s">
        <v>6</v>
      </c>
      <c r="G17" s="486"/>
      <c r="H17" s="102"/>
      <c r="I17" s="27"/>
      <c r="J17" s="556" t="s">
        <v>6</v>
      </c>
      <c r="K17" s="812"/>
      <c r="L17" s="77"/>
      <c r="M17" s="237"/>
      <c r="N17" s="483" t="s">
        <v>6</v>
      </c>
      <c r="O17" s="484"/>
      <c r="P17" s="25"/>
      <c r="Q17" s="26"/>
      <c r="R17" s="485" t="s">
        <v>6</v>
      </c>
      <c r="S17" s="486"/>
      <c r="T17" s="102"/>
      <c r="U17" s="27"/>
      <c r="V17" s="556" t="s">
        <v>6</v>
      </c>
      <c r="W17" s="557"/>
    </row>
    <row r="18" spans="1:23" ht="15" customHeight="1" thickBot="1" x14ac:dyDescent="0.35">
      <c r="A18" s="38">
        <f>I15+$N$6+"00:02"</f>
        <v>0.39583333333333326</v>
      </c>
      <c r="B18" s="39" t="str">
        <f>B8</f>
        <v>Equipe 1</v>
      </c>
      <c r="C18" s="252" t="str">
        <f>B10</f>
        <v>Equipe 3</v>
      </c>
      <c r="D18" s="2"/>
      <c r="E18" s="40">
        <f>A18+$N$6+"00:02"</f>
        <v>0.40277777777777768</v>
      </c>
      <c r="F18" s="41" t="str">
        <f>F8</f>
        <v>Equipe 5</v>
      </c>
      <c r="G18" s="253" t="str">
        <f>F10</f>
        <v>Equipe 7</v>
      </c>
      <c r="H18" s="103"/>
      <c r="I18" s="42">
        <f>E18+$N$6+"00:02"</f>
        <v>0.4097222222222221</v>
      </c>
      <c r="J18" s="43" t="str">
        <f>J8</f>
        <v>Equipe 9</v>
      </c>
      <c r="K18" s="371" t="str">
        <f>J10</f>
        <v>Equipe 11</v>
      </c>
      <c r="L18" s="76"/>
      <c r="M18" s="239">
        <f>U15+$N$6+"00:02"</f>
        <v>0.39583333333333326</v>
      </c>
      <c r="N18" s="39" t="str">
        <f>B9</f>
        <v>Equipe 2</v>
      </c>
      <c r="O18" s="252" t="str">
        <f>B11</f>
        <v>Equipe 4</v>
      </c>
      <c r="P18" s="2"/>
      <c r="Q18" s="40">
        <f>M18+$N$6+"00:02"</f>
        <v>0.40277777777777768</v>
      </c>
      <c r="R18" s="41" t="str">
        <f>F9</f>
        <v>Equipe 6</v>
      </c>
      <c r="S18" s="253" t="str">
        <f>F11</f>
        <v>Equipe 8</v>
      </c>
      <c r="T18" s="103"/>
      <c r="U18" s="42">
        <f>Q18+$N$6+"00:02"</f>
        <v>0.4097222222222221</v>
      </c>
      <c r="V18" s="43" t="str">
        <f>J9</f>
        <v>Equipe 10</v>
      </c>
      <c r="W18" s="204" t="str">
        <f>J11</f>
        <v>Equipe 12</v>
      </c>
    </row>
    <row r="19" spans="1:23" ht="15" customHeight="1" thickBot="1" x14ac:dyDescent="0.35">
      <c r="A19" s="19"/>
      <c r="B19" s="2"/>
      <c r="C19" s="2"/>
      <c r="D19" s="2"/>
      <c r="E19" s="2"/>
      <c r="F19" s="2"/>
      <c r="G19" s="47"/>
      <c r="H19" s="85"/>
      <c r="I19" s="2"/>
      <c r="J19" s="2"/>
      <c r="K19" s="20"/>
      <c r="L19" s="76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103"/>
    </row>
    <row r="20" spans="1:23" s="29" customFormat="1" ht="15" customHeight="1" x14ac:dyDescent="0.3">
      <c r="A20" s="24"/>
      <c r="B20" s="483" t="s">
        <v>7</v>
      </c>
      <c r="C20" s="483"/>
      <c r="D20" s="25"/>
      <c r="E20" s="26"/>
      <c r="F20" s="485" t="s">
        <v>7</v>
      </c>
      <c r="G20" s="485"/>
      <c r="H20" s="77"/>
      <c r="I20" s="27"/>
      <c r="J20" s="556" t="s">
        <v>7</v>
      </c>
      <c r="K20" s="812"/>
      <c r="L20" s="77"/>
      <c r="M20" s="237"/>
      <c r="N20" s="483" t="s">
        <v>7</v>
      </c>
      <c r="O20" s="483"/>
      <c r="P20" s="25"/>
      <c r="Q20" s="26"/>
      <c r="R20" s="485" t="s">
        <v>7</v>
      </c>
      <c r="S20" s="485"/>
      <c r="T20" s="77"/>
      <c r="U20" s="27"/>
      <c r="V20" s="556" t="s">
        <v>7</v>
      </c>
      <c r="W20" s="557"/>
    </row>
    <row r="21" spans="1:23" ht="15" customHeight="1" thickBot="1" x14ac:dyDescent="0.35">
      <c r="A21" s="38">
        <f>I18+$N$6+"00:02"</f>
        <v>0.41666666666666652</v>
      </c>
      <c r="B21" s="39" t="str">
        <f>B8</f>
        <v>Equipe 1</v>
      </c>
      <c r="C21" s="39" t="str">
        <f>B11</f>
        <v>Equipe 4</v>
      </c>
      <c r="D21" s="47"/>
      <c r="E21" s="40">
        <f>A21+$N$6+"00:02"</f>
        <v>0.42361111111111094</v>
      </c>
      <c r="F21" s="41" t="str">
        <f>F8</f>
        <v>Equipe 5</v>
      </c>
      <c r="G21" s="41" t="str">
        <f>F11</f>
        <v>Equipe 8</v>
      </c>
      <c r="H21" s="78"/>
      <c r="I21" s="42">
        <f>E21+N6+"00:02"</f>
        <v>0.43055555555555536</v>
      </c>
      <c r="J21" s="43" t="str">
        <f>J8</f>
        <v>Equipe 9</v>
      </c>
      <c r="K21" s="371" t="str">
        <f>J11</f>
        <v>Equipe 12</v>
      </c>
      <c r="L21" s="78"/>
      <c r="M21" s="239">
        <f>U18+$N$6+"00:02"</f>
        <v>0.41666666666666652</v>
      </c>
      <c r="N21" s="39" t="str">
        <f>B9</f>
        <v>Equipe 2</v>
      </c>
      <c r="O21" s="39" t="str">
        <f>B10</f>
        <v>Equipe 3</v>
      </c>
      <c r="P21" s="47"/>
      <c r="Q21" s="40">
        <f>M21+$N$6+"00:02"</f>
        <v>0.42361111111111094</v>
      </c>
      <c r="R21" s="41" t="str">
        <f>F9</f>
        <v>Equipe 6</v>
      </c>
      <c r="S21" s="41" t="str">
        <f>F10</f>
        <v>Equipe 7</v>
      </c>
      <c r="T21" s="78"/>
      <c r="U21" s="42">
        <f>Q21+$N$6+"00:02"</f>
        <v>0.43055555555555536</v>
      </c>
      <c r="V21" s="43" t="str">
        <f>J9</f>
        <v>Equipe 10</v>
      </c>
      <c r="W21" s="204" t="str">
        <f>J10</f>
        <v>Equipe 11</v>
      </c>
    </row>
    <row r="22" spans="1:23" ht="30" customHeight="1" thickBot="1" x14ac:dyDescent="0.35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7"/>
    </row>
    <row r="23" spans="1:23" ht="15" customHeight="1" thickBot="1" x14ac:dyDescent="0.35">
      <c r="A23" s="471" t="s">
        <v>90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 t="s">
        <v>18</v>
      </c>
      <c r="L23" s="817"/>
      <c r="M23" s="817"/>
      <c r="N23" s="245">
        <v>5.5555555555555558E-3</v>
      </c>
      <c r="O23" s="233" t="s">
        <v>17</v>
      </c>
      <c r="P23" s="247"/>
      <c r="Q23" s="233"/>
      <c r="R23" s="22"/>
      <c r="S23" s="22"/>
      <c r="T23" s="22"/>
      <c r="U23" s="22"/>
      <c r="V23" s="22"/>
      <c r="W23" s="23"/>
    </row>
    <row r="24" spans="1:23" ht="15" customHeight="1" x14ac:dyDescent="0.3">
      <c r="A24" s="125"/>
      <c r="B24" s="682" t="s">
        <v>41</v>
      </c>
      <c r="C24" s="684"/>
      <c r="D24" s="102"/>
      <c r="E24" s="124"/>
      <c r="F24" s="685" t="s">
        <v>42</v>
      </c>
      <c r="G24" s="687"/>
      <c r="H24" s="85"/>
      <c r="I24" s="97"/>
      <c r="J24" s="622" t="s">
        <v>43</v>
      </c>
      <c r="K24" s="623"/>
      <c r="L24" s="85"/>
      <c r="M24" s="248"/>
      <c r="N24" s="819"/>
      <c r="O24" s="819"/>
      <c r="P24" s="249"/>
      <c r="Q24" s="249"/>
      <c r="R24" s="819"/>
      <c r="S24" s="819"/>
      <c r="T24" s="246"/>
      <c r="U24" s="249"/>
      <c r="V24" s="819"/>
      <c r="W24" s="820"/>
    </row>
    <row r="25" spans="1:23" ht="15" customHeight="1" x14ac:dyDescent="0.3">
      <c r="A25" s="10">
        <v>1</v>
      </c>
      <c r="B25" s="501" t="str">
        <f>B8</f>
        <v>Equipe 1</v>
      </c>
      <c r="C25" s="780"/>
      <c r="D25" s="103"/>
      <c r="E25" s="11">
        <v>1</v>
      </c>
      <c r="F25" s="497" t="str">
        <f>F8</f>
        <v>Equipe 5</v>
      </c>
      <c r="G25" s="781"/>
      <c r="H25" s="85"/>
      <c r="I25" s="12">
        <v>1</v>
      </c>
      <c r="J25" s="570" t="str">
        <f>J8</f>
        <v>Equipe 9</v>
      </c>
      <c r="K25" s="782"/>
      <c r="L25" s="85"/>
      <c r="M25" s="250"/>
      <c r="N25" s="818"/>
      <c r="O25" s="818"/>
      <c r="P25" s="85"/>
      <c r="Q25" s="230"/>
      <c r="R25" s="818"/>
      <c r="S25" s="818"/>
      <c r="T25" s="85"/>
      <c r="U25" s="230"/>
      <c r="V25" s="818"/>
      <c r="W25" s="821"/>
    </row>
    <row r="26" spans="1:23" ht="15" customHeight="1" x14ac:dyDescent="0.3">
      <c r="A26" s="10">
        <v>2</v>
      </c>
      <c r="B26" s="501" t="str">
        <f>F9</f>
        <v>Equipe 6</v>
      </c>
      <c r="C26" s="780"/>
      <c r="D26" s="103"/>
      <c r="E26" s="11">
        <v>2</v>
      </c>
      <c r="F26" s="497" t="str">
        <f>J9</f>
        <v>Equipe 10</v>
      </c>
      <c r="G26" s="781"/>
      <c r="H26" s="85"/>
      <c r="I26" s="12">
        <v>2</v>
      </c>
      <c r="J26" s="570" t="str">
        <f>B9</f>
        <v>Equipe 2</v>
      </c>
      <c r="K26" s="782"/>
      <c r="L26" s="85"/>
      <c r="M26" s="250"/>
      <c r="N26" s="818"/>
      <c r="O26" s="818"/>
      <c r="P26" s="85"/>
      <c r="Q26" s="230"/>
      <c r="R26" s="818"/>
      <c r="S26" s="818"/>
      <c r="T26" s="85"/>
      <c r="U26" s="230"/>
      <c r="V26" s="818"/>
      <c r="W26" s="821"/>
    </row>
    <row r="27" spans="1:23" ht="15" customHeight="1" x14ac:dyDescent="0.3">
      <c r="A27" s="10">
        <v>3</v>
      </c>
      <c r="B27" s="501" t="str">
        <f>J10</f>
        <v>Equipe 11</v>
      </c>
      <c r="C27" s="780"/>
      <c r="D27" s="103"/>
      <c r="E27" s="11">
        <v>3</v>
      </c>
      <c r="F27" s="497" t="str">
        <f>B10</f>
        <v>Equipe 3</v>
      </c>
      <c r="G27" s="781"/>
      <c r="H27" s="85"/>
      <c r="I27" s="12">
        <v>3</v>
      </c>
      <c r="J27" s="570" t="str">
        <f>F10</f>
        <v>Equipe 7</v>
      </c>
      <c r="K27" s="782"/>
      <c r="L27" s="85"/>
      <c r="M27" s="250"/>
      <c r="N27" s="818"/>
      <c r="O27" s="818"/>
      <c r="P27" s="85"/>
      <c r="Q27" s="230"/>
      <c r="R27" s="818"/>
      <c r="S27" s="818"/>
      <c r="T27" s="85"/>
      <c r="U27" s="230"/>
      <c r="V27" s="818"/>
      <c r="W27" s="821"/>
    </row>
    <row r="28" spans="1:23" ht="15" customHeight="1" thickBot="1" x14ac:dyDescent="0.35">
      <c r="A28" s="15">
        <v>4</v>
      </c>
      <c r="B28" s="487" t="str">
        <f>B11</f>
        <v>Equipe 4</v>
      </c>
      <c r="C28" s="777"/>
      <c r="D28" s="103"/>
      <c r="E28" s="16">
        <v>4</v>
      </c>
      <c r="F28" s="491" t="str">
        <f>F11</f>
        <v>Equipe 8</v>
      </c>
      <c r="G28" s="778"/>
      <c r="H28" s="85"/>
      <c r="I28" s="17">
        <v>4</v>
      </c>
      <c r="J28" s="562" t="str">
        <f>J11</f>
        <v>Equipe 12</v>
      </c>
      <c r="K28" s="779"/>
      <c r="L28" s="85"/>
      <c r="M28" s="251"/>
      <c r="N28" s="815"/>
      <c r="O28" s="815"/>
      <c r="P28" s="89"/>
      <c r="Q28" s="93"/>
      <c r="R28" s="815"/>
      <c r="S28" s="815"/>
      <c r="T28" s="89"/>
      <c r="U28" s="93"/>
      <c r="V28" s="815"/>
      <c r="W28" s="816"/>
    </row>
    <row r="29" spans="1:23" ht="15" customHeight="1" thickBot="1" x14ac:dyDescent="0.35">
      <c r="A29" s="19"/>
      <c r="B29" s="2"/>
      <c r="C29" s="2"/>
      <c r="D29" s="2"/>
      <c r="E29" s="2"/>
      <c r="F29" s="2"/>
      <c r="G29" s="22"/>
      <c r="H29" s="85"/>
      <c r="I29" s="2"/>
      <c r="J29" s="2"/>
      <c r="K29" s="2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103"/>
    </row>
    <row r="30" spans="1:23" ht="15" customHeight="1" thickBot="1" x14ac:dyDescent="0.35">
      <c r="A30" s="550" t="s">
        <v>87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372"/>
      <c r="M30" s="441" t="s">
        <v>88</v>
      </c>
      <c r="N30" s="441"/>
      <c r="O30" s="441"/>
      <c r="P30" s="441"/>
      <c r="Q30" s="441"/>
      <c r="R30" s="441"/>
      <c r="S30" s="441"/>
      <c r="T30" s="441"/>
      <c r="U30" s="441"/>
      <c r="V30" s="441"/>
      <c r="W30" s="442"/>
    </row>
    <row r="31" spans="1:23" ht="15" customHeight="1" x14ac:dyDescent="0.3">
      <c r="A31" s="258"/>
      <c r="B31" s="808" t="s">
        <v>5</v>
      </c>
      <c r="C31" s="809"/>
      <c r="D31" s="25"/>
      <c r="E31" s="259"/>
      <c r="F31" s="810" t="s">
        <v>5</v>
      </c>
      <c r="G31" s="811"/>
      <c r="H31" s="99"/>
      <c r="I31" s="27"/>
      <c r="J31" s="556" t="s">
        <v>5</v>
      </c>
      <c r="K31" s="812"/>
      <c r="L31" s="77"/>
      <c r="M31" s="237"/>
      <c r="N31" s="483" t="s">
        <v>5</v>
      </c>
      <c r="O31" s="484"/>
      <c r="P31" s="25"/>
      <c r="Q31" s="259"/>
      <c r="R31" s="810" t="s">
        <v>5</v>
      </c>
      <c r="S31" s="811"/>
      <c r="T31" s="102"/>
      <c r="U31" s="260"/>
      <c r="V31" s="813" t="s">
        <v>5</v>
      </c>
      <c r="W31" s="814"/>
    </row>
    <row r="32" spans="1:23" ht="15" customHeight="1" thickBot="1" x14ac:dyDescent="0.35">
      <c r="A32" s="38">
        <f>I21+N6+"00:02"+L5</f>
        <v>0.43749999999999978</v>
      </c>
      <c r="B32" s="39" t="str">
        <f>B25</f>
        <v>Equipe 1</v>
      </c>
      <c r="C32" s="252" t="str">
        <f>B26</f>
        <v>Equipe 6</v>
      </c>
      <c r="D32" s="2"/>
      <c r="E32" s="40">
        <f>A32+$N$6+"00:02"</f>
        <v>0.4444444444444442</v>
      </c>
      <c r="F32" s="41" t="str">
        <f>F25</f>
        <v>Equipe 5</v>
      </c>
      <c r="G32" s="253" t="str">
        <f>F26</f>
        <v>Equipe 10</v>
      </c>
      <c r="H32" s="85"/>
      <c r="I32" s="42">
        <f>E32+$N$6+"00:02"</f>
        <v>0.45138888888888862</v>
      </c>
      <c r="J32" s="43" t="str">
        <f>J25</f>
        <v>Equipe 9</v>
      </c>
      <c r="K32" s="371" t="str">
        <f>J26</f>
        <v>Equipe 2</v>
      </c>
      <c r="L32" s="76"/>
      <c r="M32" s="239">
        <f>A32</f>
        <v>0.43749999999999978</v>
      </c>
      <c r="N32" s="39" t="str">
        <f>B27</f>
        <v>Equipe 11</v>
      </c>
      <c r="O32" s="252" t="str">
        <f>B28</f>
        <v>Equipe 4</v>
      </c>
      <c r="P32" s="2"/>
      <c r="Q32" s="40">
        <f>E32</f>
        <v>0.4444444444444442</v>
      </c>
      <c r="R32" s="41" t="str">
        <f>F27</f>
        <v>Equipe 3</v>
      </c>
      <c r="S32" s="253" t="str">
        <f>F28</f>
        <v>Equipe 8</v>
      </c>
      <c r="T32" s="103"/>
      <c r="U32" s="42">
        <f>I32</f>
        <v>0.45138888888888862</v>
      </c>
      <c r="V32" s="43" t="str">
        <f>J27</f>
        <v>Equipe 7</v>
      </c>
      <c r="W32" s="204" t="str">
        <f>J28</f>
        <v>Equipe 12</v>
      </c>
    </row>
    <row r="33" spans="1:23" ht="15" customHeight="1" thickBot="1" x14ac:dyDescent="0.35">
      <c r="A33" s="19"/>
      <c r="B33" s="2"/>
      <c r="C33" s="2"/>
      <c r="D33" s="2"/>
      <c r="E33" s="2"/>
      <c r="F33" s="2"/>
      <c r="G33" s="47"/>
      <c r="H33" s="85"/>
      <c r="I33" s="2"/>
      <c r="J33" s="2"/>
      <c r="K33" s="2"/>
      <c r="L33" s="76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03"/>
    </row>
    <row r="34" spans="1:23" ht="15" customHeight="1" x14ac:dyDescent="0.3">
      <c r="A34" s="24"/>
      <c r="B34" s="483" t="s">
        <v>6</v>
      </c>
      <c r="C34" s="484"/>
      <c r="D34" s="25"/>
      <c r="E34" s="26"/>
      <c r="F34" s="485" t="s">
        <v>6</v>
      </c>
      <c r="G34" s="486"/>
      <c r="H34" s="99"/>
      <c r="I34" s="27"/>
      <c r="J34" s="556" t="s">
        <v>6</v>
      </c>
      <c r="K34" s="812"/>
      <c r="L34" s="77"/>
      <c r="M34" s="237"/>
      <c r="N34" s="483" t="s">
        <v>6</v>
      </c>
      <c r="O34" s="484"/>
      <c r="P34" s="25"/>
      <c r="Q34" s="26"/>
      <c r="R34" s="485" t="s">
        <v>6</v>
      </c>
      <c r="S34" s="486"/>
      <c r="T34" s="102"/>
      <c r="U34" s="27"/>
      <c r="V34" s="556" t="s">
        <v>6</v>
      </c>
      <c r="W34" s="557"/>
    </row>
    <row r="35" spans="1:23" ht="15" customHeight="1" thickBot="1" x14ac:dyDescent="0.35">
      <c r="A35" s="38">
        <f>I32+$N$6+"00:02"</f>
        <v>0.45833333333333304</v>
      </c>
      <c r="B35" s="39" t="str">
        <f>B25</f>
        <v>Equipe 1</v>
      </c>
      <c r="C35" s="252" t="str">
        <f>B27</f>
        <v>Equipe 11</v>
      </c>
      <c r="D35" s="2"/>
      <c r="E35" s="40">
        <f>A35+$N$6+"00:02"</f>
        <v>0.46527777777777746</v>
      </c>
      <c r="F35" s="41" t="str">
        <f>F25</f>
        <v>Equipe 5</v>
      </c>
      <c r="G35" s="253" t="str">
        <f>F27</f>
        <v>Equipe 3</v>
      </c>
      <c r="H35" s="85"/>
      <c r="I35" s="42">
        <f>E35+$N$6+"00:02"</f>
        <v>0.47222222222222188</v>
      </c>
      <c r="J35" s="43" t="str">
        <f>J25</f>
        <v>Equipe 9</v>
      </c>
      <c r="K35" s="371" t="str">
        <f>J27</f>
        <v>Equipe 7</v>
      </c>
      <c r="L35" s="76"/>
      <c r="M35" s="239">
        <f>U32+$N$6+"00:02"</f>
        <v>0.45833333333333304</v>
      </c>
      <c r="N35" s="39" t="str">
        <f>B26</f>
        <v>Equipe 6</v>
      </c>
      <c r="O35" s="252" t="str">
        <f>B28</f>
        <v>Equipe 4</v>
      </c>
      <c r="P35" s="2"/>
      <c r="Q35" s="40">
        <f>M35+$N$6+"00:02"</f>
        <v>0.46527777777777746</v>
      </c>
      <c r="R35" s="41" t="str">
        <f>F26</f>
        <v>Equipe 10</v>
      </c>
      <c r="S35" s="253" t="str">
        <f>F28</f>
        <v>Equipe 8</v>
      </c>
      <c r="T35" s="103"/>
      <c r="U35" s="42">
        <f>Q35+$N$6+"00:02"</f>
        <v>0.47222222222222188</v>
      </c>
      <c r="V35" s="43" t="str">
        <f>J26</f>
        <v>Equipe 2</v>
      </c>
      <c r="W35" s="204" t="str">
        <f>J28</f>
        <v>Equipe 12</v>
      </c>
    </row>
    <row r="36" spans="1:23" ht="15" customHeight="1" thickBot="1" x14ac:dyDescent="0.35">
      <c r="A36" s="19"/>
      <c r="B36" s="2"/>
      <c r="C36" s="2"/>
      <c r="D36" s="2"/>
      <c r="E36" s="2"/>
      <c r="F36" s="2"/>
      <c r="G36" s="47"/>
      <c r="H36" s="85"/>
      <c r="I36" s="2"/>
      <c r="J36" s="2"/>
      <c r="K36" s="2"/>
      <c r="L36" s="76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3"/>
    </row>
    <row r="37" spans="1:23" ht="15" customHeight="1" x14ac:dyDescent="0.3">
      <c r="A37" s="24"/>
      <c r="B37" s="483" t="s">
        <v>7</v>
      </c>
      <c r="C37" s="483"/>
      <c r="D37" s="25"/>
      <c r="E37" s="26"/>
      <c r="F37" s="485" t="s">
        <v>7</v>
      </c>
      <c r="G37" s="485"/>
      <c r="H37" s="232"/>
      <c r="I37" s="27"/>
      <c r="J37" s="556" t="s">
        <v>7</v>
      </c>
      <c r="K37" s="812"/>
      <c r="L37" s="77"/>
      <c r="M37" s="237"/>
      <c r="N37" s="483" t="s">
        <v>7</v>
      </c>
      <c r="O37" s="484"/>
      <c r="P37" s="25"/>
      <c r="Q37" s="26"/>
      <c r="R37" s="485" t="s">
        <v>7</v>
      </c>
      <c r="S37" s="485"/>
      <c r="T37" s="77"/>
      <c r="U37" s="27"/>
      <c r="V37" s="556" t="s">
        <v>7</v>
      </c>
      <c r="W37" s="557"/>
    </row>
    <row r="38" spans="1:23" ht="15" customHeight="1" thickBot="1" x14ac:dyDescent="0.35">
      <c r="A38" s="129">
        <f>I35+$N$6+"00:02"</f>
        <v>0.4791666666666663</v>
      </c>
      <c r="B38" s="130" t="str">
        <f>B25</f>
        <v>Equipe 1</v>
      </c>
      <c r="C38" s="130" t="str">
        <f>B28</f>
        <v>Equipe 4</v>
      </c>
      <c r="D38" s="2"/>
      <c r="E38" s="131">
        <f>A38+$N$6+"00:02"</f>
        <v>0.48611111111111072</v>
      </c>
      <c r="F38" s="132" t="str">
        <f>F25</f>
        <v>Equipe 5</v>
      </c>
      <c r="G38" s="132" t="str">
        <f>F28</f>
        <v>Equipe 8</v>
      </c>
      <c r="H38" s="231"/>
      <c r="I38" s="42">
        <f>E38+N23+"00:02"</f>
        <v>0.49305555555555514</v>
      </c>
      <c r="J38" s="43" t="str">
        <f>J25</f>
        <v>Equipe 9</v>
      </c>
      <c r="K38" s="371" t="str">
        <f>J28</f>
        <v>Equipe 12</v>
      </c>
      <c r="L38" s="78"/>
      <c r="M38" s="239">
        <f>U35+$N$6+"00:02"</f>
        <v>0.4791666666666663</v>
      </c>
      <c r="N38" s="39" t="str">
        <f>B26</f>
        <v>Equipe 6</v>
      </c>
      <c r="O38" s="252" t="str">
        <f>B27</f>
        <v>Equipe 11</v>
      </c>
      <c r="P38" s="2"/>
      <c r="Q38" s="131">
        <f>M38+$N$6+"00:02"</f>
        <v>0.48611111111111072</v>
      </c>
      <c r="R38" s="132" t="str">
        <f>F26</f>
        <v>Equipe 10</v>
      </c>
      <c r="S38" s="132" t="str">
        <f>F27</f>
        <v>Equipe 3</v>
      </c>
      <c r="T38" s="76"/>
      <c r="U38" s="133">
        <f>Q38+$N$6+"00:02"</f>
        <v>0.49305555555555514</v>
      </c>
      <c r="V38" s="134" t="str">
        <f>J26</f>
        <v>Equipe 2</v>
      </c>
      <c r="W38" s="254" t="str">
        <f>J27</f>
        <v>Equipe 7</v>
      </c>
    </row>
    <row r="39" spans="1:23" ht="15" customHeight="1" thickBot="1" x14ac:dyDescent="0.35">
      <c r="A39" s="805"/>
      <c r="B39" s="806"/>
      <c r="C39" s="806"/>
      <c r="D39" s="806"/>
      <c r="E39" s="806"/>
      <c r="F39" s="806"/>
      <c r="G39" s="806"/>
      <c r="H39" s="806"/>
      <c r="I39" s="467"/>
      <c r="J39" s="467"/>
      <c r="K39" s="467"/>
      <c r="L39" s="467"/>
      <c r="M39" s="467"/>
      <c r="N39" s="467"/>
      <c r="O39" s="467"/>
      <c r="P39" s="806"/>
      <c r="Q39" s="806"/>
      <c r="R39" s="806"/>
      <c r="S39" s="806"/>
      <c r="T39" s="806"/>
      <c r="U39" s="806"/>
      <c r="V39" s="806"/>
      <c r="W39" s="807"/>
    </row>
    <row r="40" spans="1:23" ht="15" customHeight="1" x14ac:dyDescent="0.3">
      <c r="W40" s="387" t="s">
        <v>170</v>
      </c>
    </row>
    <row r="41" spans="1:23" ht="15" customHeight="1" x14ac:dyDescent="0.3"/>
  </sheetData>
  <sheetProtection sheet="1" objects="1" scenarios="1" selectLockedCells="1"/>
  <mergeCells count="111">
    <mergeCell ref="V1:W5"/>
    <mergeCell ref="J4:K4"/>
    <mergeCell ref="L4:M4"/>
    <mergeCell ref="I5:K5"/>
    <mergeCell ref="L5:M5"/>
    <mergeCell ref="B8:C8"/>
    <mergeCell ref="F8:G8"/>
    <mergeCell ref="J8:K8"/>
    <mergeCell ref="N8:O8"/>
    <mergeCell ref="R8:S8"/>
    <mergeCell ref="V8:W8"/>
    <mergeCell ref="A6:J6"/>
    <mergeCell ref="K6:M6"/>
    <mergeCell ref="A1:U1"/>
    <mergeCell ref="B7:C7"/>
    <mergeCell ref="F7:G7"/>
    <mergeCell ref="J7:K7"/>
    <mergeCell ref="N7:O7"/>
    <mergeCell ref="R7:S7"/>
    <mergeCell ref="V7:W7"/>
    <mergeCell ref="B10:C10"/>
    <mergeCell ref="F10:G10"/>
    <mergeCell ref="J10:K10"/>
    <mergeCell ref="N10:O10"/>
    <mergeCell ref="R10:S10"/>
    <mergeCell ref="V10:W10"/>
    <mergeCell ref="B9:C9"/>
    <mergeCell ref="F9:G9"/>
    <mergeCell ref="J9:K9"/>
    <mergeCell ref="N9:O9"/>
    <mergeCell ref="R9:S9"/>
    <mergeCell ref="V9:W9"/>
    <mergeCell ref="B14:C14"/>
    <mergeCell ref="F14:G14"/>
    <mergeCell ref="J14:K14"/>
    <mergeCell ref="N14:O14"/>
    <mergeCell ref="R14:S14"/>
    <mergeCell ref="V14:W14"/>
    <mergeCell ref="B11:C11"/>
    <mergeCell ref="F11:G11"/>
    <mergeCell ref="J11:K11"/>
    <mergeCell ref="N11:O11"/>
    <mergeCell ref="R11:S11"/>
    <mergeCell ref="V11:W11"/>
    <mergeCell ref="A13:K13"/>
    <mergeCell ref="M13:W13"/>
    <mergeCell ref="B20:C20"/>
    <mergeCell ref="F20:G20"/>
    <mergeCell ref="J20:K20"/>
    <mergeCell ref="N20:O20"/>
    <mergeCell ref="R20:S20"/>
    <mergeCell ref="V20:W20"/>
    <mergeCell ref="B17:C17"/>
    <mergeCell ref="F17:G17"/>
    <mergeCell ref="J17:K17"/>
    <mergeCell ref="N17:O17"/>
    <mergeCell ref="R17:S17"/>
    <mergeCell ref="V17:W17"/>
    <mergeCell ref="V24:W24"/>
    <mergeCell ref="A30:K30"/>
    <mergeCell ref="M30:W30"/>
    <mergeCell ref="B34:C34"/>
    <mergeCell ref="F34:G34"/>
    <mergeCell ref="J34:K34"/>
    <mergeCell ref="N34:O34"/>
    <mergeCell ref="R34:S34"/>
    <mergeCell ref="V34:W34"/>
    <mergeCell ref="R25:S25"/>
    <mergeCell ref="B24:C24"/>
    <mergeCell ref="F24:G24"/>
    <mergeCell ref="J24:K24"/>
    <mergeCell ref="N24:O24"/>
    <mergeCell ref="R24:S24"/>
    <mergeCell ref="R27:S27"/>
    <mergeCell ref="V27:W27"/>
    <mergeCell ref="V25:W25"/>
    <mergeCell ref="R26:S26"/>
    <mergeCell ref="V26:W26"/>
    <mergeCell ref="A23:J23"/>
    <mergeCell ref="K23:M23"/>
    <mergeCell ref="B25:C25"/>
    <mergeCell ref="F25:G25"/>
    <mergeCell ref="J25:K25"/>
    <mergeCell ref="N25:O25"/>
    <mergeCell ref="B37:C37"/>
    <mergeCell ref="F37:G37"/>
    <mergeCell ref="J37:K37"/>
    <mergeCell ref="N37:O37"/>
    <mergeCell ref="B27:C27"/>
    <mergeCell ref="F27:G27"/>
    <mergeCell ref="J27:K27"/>
    <mergeCell ref="N27:O27"/>
    <mergeCell ref="B26:C26"/>
    <mergeCell ref="F26:G26"/>
    <mergeCell ref="J26:K26"/>
    <mergeCell ref="N26:O26"/>
    <mergeCell ref="A39:W39"/>
    <mergeCell ref="B31:C31"/>
    <mergeCell ref="F31:G31"/>
    <mergeCell ref="J31:K31"/>
    <mergeCell ref="N31:O31"/>
    <mergeCell ref="R31:S31"/>
    <mergeCell ref="V31:W31"/>
    <mergeCell ref="B28:C28"/>
    <mergeCell ref="F28:G28"/>
    <mergeCell ref="J28:K28"/>
    <mergeCell ref="N28:O28"/>
    <mergeCell ref="R28:S28"/>
    <mergeCell ref="V28:W28"/>
    <mergeCell ref="R37:S37"/>
    <mergeCell ref="V37:W3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1" orientation="landscape" horizontalDpi="300" verticalDpi="300" r:id="rId1"/>
  <ignoredErrors>
    <ignoredError sqref="B25:K28" unlockedFormula="1"/>
  </ignoredError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38" width="5.77734375" style="1" customWidth="1"/>
    <col min="39" max="16384" width="11.5546875" style="1"/>
  </cols>
  <sheetData>
    <row r="1" spans="1:23" ht="25.05" customHeight="1" x14ac:dyDescent="0.4">
      <c r="A1" s="504" t="s">
        <v>176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90"/>
      <c r="U1" s="460"/>
      <c r="V1" s="461"/>
      <c r="W1" s="462"/>
    </row>
    <row r="2" spans="1:23" ht="25.05" customHeight="1" x14ac:dyDescent="0.3">
      <c r="A2" s="262" t="s">
        <v>177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463"/>
      <c r="V2" s="464"/>
      <c r="W2" s="465"/>
    </row>
    <row r="3" spans="1:23" ht="25.05" customHeight="1" thickBot="1" x14ac:dyDescent="0.35">
      <c r="A3" s="263" t="s">
        <v>174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463"/>
      <c r="V3" s="464"/>
      <c r="W3" s="465"/>
    </row>
    <row r="4" spans="1:23" ht="25.05" customHeight="1" thickBot="1" x14ac:dyDescent="0.35">
      <c r="A4" s="263" t="s">
        <v>52</v>
      </c>
      <c r="B4" s="311"/>
      <c r="C4" s="311"/>
      <c r="D4" s="311"/>
      <c r="E4" s="825">
        <v>0.35416666666666669</v>
      </c>
      <c r="F4" s="826"/>
      <c r="G4" s="827"/>
      <c r="H4" s="279"/>
      <c r="I4" s="507" t="s">
        <v>54</v>
      </c>
      <c r="J4" s="507"/>
      <c r="K4" s="507"/>
      <c r="L4" s="512">
        <f>(3*J6)+(3*J27)</f>
        <v>3.3333333333333333E-2</v>
      </c>
      <c r="M4" s="512"/>
      <c r="N4" s="318" t="s">
        <v>33</v>
      </c>
      <c r="O4" s="319"/>
      <c r="P4" s="200"/>
      <c r="Q4" s="200"/>
      <c r="R4" s="200"/>
      <c r="S4" s="200"/>
      <c r="T4" s="201"/>
      <c r="U4" s="463"/>
      <c r="V4" s="464"/>
      <c r="W4" s="465"/>
    </row>
    <row r="5" spans="1:23" ht="25.05" customHeight="1" thickBot="1" x14ac:dyDescent="0.35">
      <c r="A5" s="317" t="s">
        <v>32</v>
      </c>
      <c r="B5" s="215"/>
      <c r="C5" s="215"/>
      <c r="D5" s="215"/>
      <c r="E5" s="580">
        <f>S45-A15+J27+"00:02"</f>
        <v>0.16666666666666616</v>
      </c>
      <c r="F5" s="580"/>
      <c r="G5" s="580"/>
      <c r="H5" s="215"/>
      <c r="I5" s="216" t="s">
        <v>79</v>
      </c>
      <c r="J5" s="216"/>
      <c r="K5" s="216"/>
      <c r="L5" s="457">
        <v>0</v>
      </c>
      <c r="M5" s="458"/>
      <c r="N5" s="216"/>
      <c r="O5" s="47"/>
      <c r="P5" s="47"/>
      <c r="Q5" s="47"/>
      <c r="R5" s="47"/>
      <c r="S5" s="47"/>
      <c r="T5" s="320"/>
      <c r="U5" s="466"/>
      <c r="V5" s="467"/>
      <c r="W5" s="468"/>
    </row>
    <row r="6" spans="1:23" ht="16.2" thickBot="1" x14ac:dyDescent="0.35">
      <c r="A6" s="471" t="s">
        <v>84</v>
      </c>
      <c r="B6" s="455"/>
      <c r="C6" s="455"/>
      <c r="D6" s="455"/>
      <c r="E6" s="455"/>
      <c r="F6" s="455"/>
      <c r="G6" s="455"/>
      <c r="H6" s="455"/>
      <c r="I6" s="126" t="s">
        <v>18</v>
      </c>
      <c r="J6" s="552">
        <v>5.5555555555555558E-3</v>
      </c>
      <c r="K6" s="552"/>
      <c r="L6" s="552"/>
      <c r="M6" s="128" t="s">
        <v>17</v>
      </c>
      <c r="N6" s="126"/>
      <c r="O6" s="456"/>
      <c r="P6" s="456"/>
      <c r="Q6" s="456"/>
      <c r="R6" s="456"/>
      <c r="S6" s="456"/>
      <c r="T6" s="456"/>
      <c r="U6" s="456"/>
      <c r="V6" s="456"/>
      <c r="W6" s="551"/>
    </row>
    <row r="7" spans="1:23" ht="16.2" thickBot="1" x14ac:dyDescent="0.35">
      <c r="A7" s="550" t="s">
        <v>87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373"/>
      <c r="M7" s="456" t="s">
        <v>88</v>
      </c>
      <c r="N7" s="456"/>
      <c r="O7" s="456"/>
      <c r="P7" s="456"/>
      <c r="Q7" s="456"/>
      <c r="R7" s="456"/>
      <c r="S7" s="456"/>
      <c r="T7" s="456"/>
      <c r="U7" s="456"/>
      <c r="V7" s="456"/>
      <c r="W7" s="551"/>
    </row>
    <row r="8" spans="1:23" x14ac:dyDescent="0.3">
      <c r="A8" s="6"/>
      <c r="B8" s="514" t="s">
        <v>41</v>
      </c>
      <c r="C8" s="515"/>
      <c r="D8" s="515"/>
      <c r="E8" s="516"/>
      <c r="F8" s="102"/>
      <c r="G8" s="7"/>
      <c r="H8" s="517" t="s">
        <v>42</v>
      </c>
      <c r="I8" s="518"/>
      <c r="J8" s="752"/>
      <c r="K8" s="791"/>
      <c r="L8" s="76"/>
      <c r="M8" s="357"/>
      <c r="N8" s="574" t="s">
        <v>43</v>
      </c>
      <c r="O8" s="575"/>
      <c r="P8" s="756"/>
      <c r="Q8" s="757"/>
      <c r="R8" s="2"/>
      <c r="S8" s="9"/>
      <c r="T8" s="577" t="s">
        <v>55</v>
      </c>
      <c r="U8" s="578"/>
      <c r="V8" s="736"/>
      <c r="W8" s="737"/>
    </row>
    <row r="9" spans="1:23" x14ac:dyDescent="0.3">
      <c r="A9" s="10">
        <v>1</v>
      </c>
      <c r="B9" s="501" t="s">
        <v>22</v>
      </c>
      <c r="C9" s="502"/>
      <c r="D9" s="793"/>
      <c r="E9" s="794"/>
      <c r="F9" s="103"/>
      <c r="G9" s="11">
        <v>1</v>
      </c>
      <c r="H9" s="497" t="s">
        <v>26</v>
      </c>
      <c r="I9" s="498"/>
      <c r="J9" s="752"/>
      <c r="K9" s="791"/>
      <c r="L9" s="76"/>
      <c r="M9" s="358">
        <v>1</v>
      </c>
      <c r="N9" s="570" t="s">
        <v>37</v>
      </c>
      <c r="O9" s="571"/>
      <c r="P9" s="758"/>
      <c r="Q9" s="759"/>
      <c r="R9" s="2"/>
      <c r="S9" s="13">
        <v>1</v>
      </c>
      <c r="T9" s="566" t="s">
        <v>56</v>
      </c>
      <c r="U9" s="567"/>
      <c r="V9" s="738"/>
      <c r="W9" s="739"/>
    </row>
    <row r="10" spans="1:23" x14ac:dyDescent="0.3">
      <c r="A10" s="10">
        <v>2</v>
      </c>
      <c r="B10" s="501" t="s">
        <v>23</v>
      </c>
      <c r="C10" s="502"/>
      <c r="D10" s="795"/>
      <c r="E10" s="796"/>
      <c r="F10" s="103"/>
      <c r="G10" s="11">
        <v>2</v>
      </c>
      <c r="H10" s="497" t="s">
        <v>27</v>
      </c>
      <c r="I10" s="498"/>
      <c r="J10" s="752"/>
      <c r="K10" s="791"/>
      <c r="L10" s="76"/>
      <c r="M10" s="358">
        <v>2</v>
      </c>
      <c r="N10" s="570" t="s">
        <v>38</v>
      </c>
      <c r="O10" s="571"/>
      <c r="P10" s="758"/>
      <c r="Q10" s="759"/>
      <c r="R10" s="2"/>
      <c r="S10" s="13">
        <v>2</v>
      </c>
      <c r="T10" s="566" t="s">
        <v>57</v>
      </c>
      <c r="U10" s="567"/>
      <c r="V10" s="738"/>
      <c r="W10" s="739"/>
    </row>
    <row r="11" spans="1:23" x14ac:dyDescent="0.3">
      <c r="A11" s="10">
        <v>3</v>
      </c>
      <c r="B11" s="501" t="s">
        <v>24</v>
      </c>
      <c r="C11" s="502"/>
      <c r="D11" s="795"/>
      <c r="E11" s="796"/>
      <c r="F11" s="103"/>
      <c r="G11" s="11">
        <v>3</v>
      </c>
      <c r="H11" s="497" t="s">
        <v>28</v>
      </c>
      <c r="I11" s="498"/>
      <c r="J11" s="752"/>
      <c r="K11" s="791"/>
      <c r="L11" s="76"/>
      <c r="M11" s="358">
        <v>3</v>
      </c>
      <c r="N11" s="570" t="s">
        <v>39</v>
      </c>
      <c r="O11" s="571"/>
      <c r="P11" s="758"/>
      <c r="Q11" s="759"/>
      <c r="R11" s="2"/>
      <c r="S11" s="13">
        <v>3</v>
      </c>
      <c r="T11" s="566" t="s">
        <v>58</v>
      </c>
      <c r="U11" s="567"/>
      <c r="V11" s="738"/>
      <c r="W11" s="739"/>
    </row>
    <row r="12" spans="1:23" ht="15" thickBot="1" x14ac:dyDescent="0.35">
      <c r="A12" s="15">
        <v>4</v>
      </c>
      <c r="B12" s="487" t="s">
        <v>25</v>
      </c>
      <c r="C12" s="488"/>
      <c r="D12" s="797"/>
      <c r="E12" s="798"/>
      <c r="F12" s="103"/>
      <c r="G12" s="16">
        <v>4</v>
      </c>
      <c r="H12" s="491" t="s">
        <v>29</v>
      </c>
      <c r="I12" s="492"/>
      <c r="J12" s="754"/>
      <c r="K12" s="792"/>
      <c r="L12" s="76"/>
      <c r="M12" s="360">
        <v>4</v>
      </c>
      <c r="N12" s="562" t="s">
        <v>40</v>
      </c>
      <c r="O12" s="563"/>
      <c r="P12" s="760"/>
      <c r="Q12" s="761"/>
      <c r="R12" s="2"/>
      <c r="S12" s="18">
        <v>4</v>
      </c>
      <c r="T12" s="558" t="s">
        <v>59</v>
      </c>
      <c r="U12" s="559"/>
      <c r="V12" s="740"/>
      <c r="W12" s="741"/>
    </row>
    <row r="13" spans="1:23" ht="4.95" customHeight="1" thickBot="1" x14ac:dyDescent="0.35">
      <c r="A13" s="19"/>
      <c r="B13" s="2"/>
      <c r="C13" s="2"/>
      <c r="D13" s="2"/>
      <c r="E13" s="2"/>
      <c r="F13" s="2"/>
      <c r="G13" s="2"/>
      <c r="H13" s="2"/>
      <c r="I13" s="22"/>
      <c r="J13" s="2"/>
      <c r="K13" s="2"/>
      <c r="L13" s="76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x14ac:dyDescent="0.3">
      <c r="A14" s="24"/>
      <c r="B14" s="483" t="s">
        <v>5</v>
      </c>
      <c r="C14" s="483"/>
      <c r="D14" s="720"/>
      <c r="E14" s="721"/>
      <c r="F14" s="25"/>
      <c r="G14" s="26"/>
      <c r="H14" s="485" t="s">
        <v>5</v>
      </c>
      <c r="I14" s="485"/>
      <c r="J14" s="724"/>
      <c r="K14" s="788"/>
      <c r="L14" s="77"/>
      <c r="M14" s="361"/>
      <c r="N14" s="556" t="s">
        <v>5</v>
      </c>
      <c r="O14" s="556"/>
      <c r="P14" s="730"/>
      <c r="Q14" s="731"/>
      <c r="R14" s="25"/>
      <c r="S14" s="28"/>
      <c r="T14" s="554" t="s">
        <v>5</v>
      </c>
      <c r="U14" s="554"/>
      <c r="V14" s="711"/>
      <c r="W14" s="712"/>
    </row>
    <row r="15" spans="1:23" x14ac:dyDescent="0.3">
      <c r="A15" s="30">
        <f>E4</f>
        <v>0.35416666666666669</v>
      </c>
      <c r="B15" s="31" t="str">
        <f>B9</f>
        <v>Equipe 1</v>
      </c>
      <c r="C15" s="31" t="str">
        <f>B10</f>
        <v>Equipe 2</v>
      </c>
      <c r="D15" s="722"/>
      <c r="E15" s="723"/>
      <c r="F15" s="2"/>
      <c r="G15" s="32">
        <f>A16+$J$6+"00:02"</f>
        <v>0.36805555555555552</v>
      </c>
      <c r="H15" s="33" t="str">
        <f>H9</f>
        <v>Equipe 5</v>
      </c>
      <c r="I15" s="33" t="str">
        <f>H10</f>
        <v>Equipe 6</v>
      </c>
      <c r="J15" s="726"/>
      <c r="K15" s="789"/>
      <c r="L15" s="76"/>
      <c r="M15" s="362">
        <f>E4</f>
        <v>0.35416666666666669</v>
      </c>
      <c r="N15" s="35" t="str">
        <f>N9</f>
        <v>Equipe 9</v>
      </c>
      <c r="O15" s="35" t="str">
        <f>N10</f>
        <v>Equipe 10</v>
      </c>
      <c r="P15" s="732"/>
      <c r="Q15" s="733"/>
      <c r="R15" s="2"/>
      <c r="S15" s="36">
        <f>M16+$J$6+"00:02"</f>
        <v>0.36805555555555552</v>
      </c>
      <c r="T15" s="37" t="str">
        <f>T9</f>
        <v>Equipe 13</v>
      </c>
      <c r="U15" s="37" t="str">
        <f>T10</f>
        <v>Equipe 14</v>
      </c>
      <c r="V15" s="713"/>
      <c r="W15" s="714"/>
    </row>
    <row r="16" spans="1:23" ht="15" thickBot="1" x14ac:dyDescent="0.35">
      <c r="A16" s="38">
        <f>A15+$J$6+"00:02"</f>
        <v>0.3611111111111111</v>
      </c>
      <c r="B16" s="39" t="str">
        <f>B11</f>
        <v>Equipe 3</v>
      </c>
      <c r="C16" s="39" t="str">
        <f>B12</f>
        <v>Equipe 4</v>
      </c>
      <c r="D16" s="742"/>
      <c r="E16" s="743"/>
      <c r="F16" s="2"/>
      <c r="G16" s="40">
        <f>G15+$J$6+"00:02"</f>
        <v>0.37499999999999994</v>
      </c>
      <c r="H16" s="41" t="str">
        <f>H11</f>
        <v>Equipe 7</v>
      </c>
      <c r="I16" s="41" t="str">
        <f>H12</f>
        <v>Equipe 8</v>
      </c>
      <c r="J16" s="728"/>
      <c r="K16" s="790"/>
      <c r="L16" s="76"/>
      <c r="M16" s="363">
        <f>M15+$J$6+"00:02"</f>
        <v>0.3611111111111111</v>
      </c>
      <c r="N16" s="43" t="str">
        <f>N11</f>
        <v>Equipe 11</v>
      </c>
      <c r="O16" s="43" t="str">
        <f>N12</f>
        <v>Equipe 12</v>
      </c>
      <c r="P16" s="734"/>
      <c r="Q16" s="735"/>
      <c r="R16" s="2"/>
      <c r="S16" s="44">
        <f>S15+$J$6+"00:02"</f>
        <v>0.37499999999999994</v>
      </c>
      <c r="T16" s="45" t="str">
        <f>T11</f>
        <v>Equipe 15</v>
      </c>
      <c r="U16" s="45" t="str">
        <f>T12</f>
        <v>Equipe 16</v>
      </c>
      <c r="V16" s="715"/>
      <c r="W16" s="716"/>
    </row>
    <row r="17" spans="1:24" ht="4.95" customHeight="1" thickBot="1" x14ac:dyDescent="0.35">
      <c r="A17" s="19"/>
      <c r="B17" s="2"/>
      <c r="C17" s="2"/>
      <c r="D17" s="183"/>
      <c r="E17" s="183"/>
      <c r="F17" s="2"/>
      <c r="G17" s="2"/>
      <c r="H17" s="2"/>
      <c r="I17" s="47"/>
      <c r="J17" s="183"/>
      <c r="K17" s="183"/>
      <c r="L17" s="76"/>
      <c r="M17" s="2"/>
      <c r="N17" s="2"/>
      <c r="O17" s="2"/>
      <c r="P17" s="183"/>
      <c r="Q17" s="183"/>
      <c r="R17" s="2"/>
      <c r="S17" s="2"/>
      <c r="T17" s="2"/>
      <c r="U17" s="2"/>
      <c r="V17" s="183"/>
      <c r="W17" s="48"/>
    </row>
    <row r="18" spans="1:24" s="29" customFormat="1" x14ac:dyDescent="0.3">
      <c r="A18" s="24"/>
      <c r="B18" s="483" t="s">
        <v>6</v>
      </c>
      <c r="C18" s="483"/>
      <c r="D18" s="720"/>
      <c r="E18" s="721"/>
      <c r="F18" s="25"/>
      <c r="G18" s="26"/>
      <c r="H18" s="485" t="s">
        <v>6</v>
      </c>
      <c r="I18" s="485"/>
      <c r="J18" s="724"/>
      <c r="K18" s="788"/>
      <c r="L18" s="77"/>
      <c r="M18" s="361"/>
      <c r="N18" s="556" t="s">
        <v>6</v>
      </c>
      <c r="O18" s="556"/>
      <c r="P18" s="730"/>
      <c r="Q18" s="731"/>
      <c r="R18" s="25"/>
      <c r="S18" s="28"/>
      <c r="T18" s="554" t="s">
        <v>6</v>
      </c>
      <c r="U18" s="554"/>
      <c r="V18" s="711"/>
      <c r="W18" s="712"/>
    </row>
    <row r="19" spans="1:24" x14ac:dyDescent="0.3">
      <c r="A19" s="30">
        <f>S16+$J$6+"00:02"</f>
        <v>0.38194444444444436</v>
      </c>
      <c r="B19" s="31" t="str">
        <f>B9</f>
        <v>Equipe 1</v>
      </c>
      <c r="C19" s="31" t="str">
        <f>B11</f>
        <v>Equipe 3</v>
      </c>
      <c r="D19" s="722"/>
      <c r="E19" s="723"/>
      <c r="F19" s="2"/>
      <c r="G19" s="32">
        <f>A20+$J$6+"00:02"</f>
        <v>0.3958333333333332</v>
      </c>
      <c r="H19" s="33" t="str">
        <f>H9</f>
        <v>Equipe 5</v>
      </c>
      <c r="I19" s="33" t="str">
        <f>H11</f>
        <v>Equipe 7</v>
      </c>
      <c r="J19" s="726"/>
      <c r="K19" s="789"/>
      <c r="L19" s="76"/>
      <c r="M19" s="362">
        <f>S16+$J$6+"00:02"</f>
        <v>0.38194444444444436</v>
      </c>
      <c r="N19" s="35" t="str">
        <f>N9</f>
        <v>Equipe 9</v>
      </c>
      <c r="O19" s="35" t="str">
        <f>N11</f>
        <v>Equipe 11</v>
      </c>
      <c r="P19" s="732"/>
      <c r="Q19" s="733"/>
      <c r="R19" s="2"/>
      <c r="S19" s="36">
        <f>M20+$J$6+"00:02"</f>
        <v>0.3958333333333332</v>
      </c>
      <c r="T19" s="37" t="str">
        <f>T9</f>
        <v>Equipe 13</v>
      </c>
      <c r="U19" s="37" t="str">
        <f>T11</f>
        <v>Equipe 15</v>
      </c>
      <c r="V19" s="713"/>
      <c r="W19" s="714"/>
    </row>
    <row r="20" spans="1:24" ht="15" thickBot="1" x14ac:dyDescent="0.35">
      <c r="A20" s="38">
        <f>A19+$J$6+"00:02"</f>
        <v>0.38888888888888878</v>
      </c>
      <c r="B20" s="39" t="str">
        <f>B10</f>
        <v>Equipe 2</v>
      </c>
      <c r="C20" s="39" t="str">
        <f>B12</f>
        <v>Equipe 4</v>
      </c>
      <c r="D20" s="742"/>
      <c r="E20" s="743"/>
      <c r="F20" s="2"/>
      <c r="G20" s="40">
        <f>G19+$J$6+"00:02"</f>
        <v>0.40277777777777762</v>
      </c>
      <c r="H20" s="41" t="str">
        <f>H10</f>
        <v>Equipe 6</v>
      </c>
      <c r="I20" s="41" t="str">
        <f>H12</f>
        <v>Equipe 8</v>
      </c>
      <c r="J20" s="728"/>
      <c r="K20" s="790"/>
      <c r="L20" s="76"/>
      <c r="M20" s="363">
        <f>M19+$J$6+"00:02"</f>
        <v>0.38888888888888878</v>
      </c>
      <c r="N20" s="43" t="str">
        <f>N10</f>
        <v>Equipe 10</v>
      </c>
      <c r="O20" s="43" t="str">
        <f>N12</f>
        <v>Equipe 12</v>
      </c>
      <c r="P20" s="734"/>
      <c r="Q20" s="735"/>
      <c r="R20" s="2"/>
      <c r="S20" s="44">
        <f>S19+$J$6+"00:02"</f>
        <v>0.40277777777777762</v>
      </c>
      <c r="T20" s="45" t="str">
        <f>T10</f>
        <v>Equipe 14</v>
      </c>
      <c r="U20" s="45" t="str">
        <f>T12</f>
        <v>Equipe 16</v>
      </c>
      <c r="V20" s="715"/>
      <c r="W20" s="716"/>
    </row>
    <row r="21" spans="1:24" ht="4.95" customHeight="1" thickBot="1" x14ac:dyDescent="0.35">
      <c r="A21" s="19"/>
      <c r="B21" s="2"/>
      <c r="C21" s="2"/>
      <c r="D21" s="183"/>
      <c r="E21" s="183"/>
      <c r="F21" s="2"/>
      <c r="G21" s="2"/>
      <c r="H21" s="2"/>
      <c r="I21" s="47"/>
      <c r="J21" s="183"/>
      <c r="K21" s="183"/>
      <c r="L21" s="76"/>
      <c r="M21" s="2"/>
      <c r="N21" s="2"/>
      <c r="O21" s="2"/>
      <c r="P21" s="183"/>
      <c r="Q21" s="183"/>
      <c r="R21" s="2"/>
      <c r="S21" s="2"/>
      <c r="T21" s="2"/>
      <c r="U21" s="2"/>
      <c r="V21" s="183"/>
      <c r="W21" s="48"/>
    </row>
    <row r="22" spans="1:24" s="29" customFormat="1" x14ac:dyDescent="0.3">
      <c r="A22" s="24"/>
      <c r="B22" s="483" t="s">
        <v>7</v>
      </c>
      <c r="C22" s="483"/>
      <c r="D22" s="720"/>
      <c r="E22" s="721"/>
      <c r="F22" s="25"/>
      <c r="G22" s="26"/>
      <c r="H22" s="485" t="s">
        <v>7</v>
      </c>
      <c r="I22" s="485"/>
      <c r="J22" s="724"/>
      <c r="K22" s="788"/>
      <c r="L22" s="77"/>
      <c r="M22" s="361"/>
      <c r="N22" s="556" t="s">
        <v>7</v>
      </c>
      <c r="O22" s="556"/>
      <c r="P22" s="730"/>
      <c r="Q22" s="731"/>
      <c r="R22" s="25"/>
      <c r="S22" s="28"/>
      <c r="T22" s="554" t="s">
        <v>7</v>
      </c>
      <c r="U22" s="554"/>
      <c r="V22" s="711"/>
      <c r="W22" s="712"/>
    </row>
    <row r="23" spans="1:24" x14ac:dyDescent="0.3">
      <c r="A23" s="30">
        <f>S20+$J$6+"00:02"</f>
        <v>0.40972222222222204</v>
      </c>
      <c r="B23" s="31" t="str">
        <f>B9</f>
        <v>Equipe 1</v>
      </c>
      <c r="C23" s="31" t="str">
        <f>B12</f>
        <v>Equipe 4</v>
      </c>
      <c r="D23" s="722"/>
      <c r="E23" s="723"/>
      <c r="F23" s="2"/>
      <c r="G23" s="32">
        <f>A24+$J$6+"00:02"</f>
        <v>0.42361111111111088</v>
      </c>
      <c r="H23" s="33" t="str">
        <f>H9</f>
        <v>Equipe 5</v>
      </c>
      <c r="I23" s="33" t="str">
        <f>H12</f>
        <v>Equipe 8</v>
      </c>
      <c r="J23" s="726"/>
      <c r="K23" s="789"/>
      <c r="L23" s="76"/>
      <c r="M23" s="362">
        <f>S20+$J$6+"00:02"</f>
        <v>0.40972222222222204</v>
      </c>
      <c r="N23" s="35" t="str">
        <f>N9</f>
        <v>Equipe 9</v>
      </c>
      <c r="O23" s="35" t="str">
        <f>N12</f>
        <v>Equipe 12</v>
      </c>
      <c r="P23" s="732"/>
      <c r="Q23" s="733"/>
      <c r="R23" s="2"/>
      <c r="S23" s="36">
        <f>M24+$J$6+"00:02"</f>
        <v>0.42361111111111088</v>
      </c>
      <c r="T23" s="37" t="str">
        <f>T9</f>
        <v>Equipe 13</v>
      </c>
      <c r="U23" s="37" t="str">
        <f>T12</f>
        <v>Equipe 16</v>
      </c>
      <c r="V23" s="713"/>
      <c r="W23" s="714"/>
    </row>
    <row r="24" spans="1:24" ht="15" thickBot="1" x14ac:dyDescent="0.35">
      <c r="A24" s="38">
        <f>A23+$J$6+"00:02"</f>
        <v>0.41666666666666646</v>
      </c>
      <c r="B24" s="39" t="str">
        <f>B10</f>
        <v>Equipe 2</v>
      </c>
      <c r="C24" s="39" t="str">
        <f>B11</f>
        <v>Equipe 3</v>
      </c>
      <c r="D24" s="742"/>
      <c r="E24" s="743"/>
      <c r="F24" s="47"/>
      <c r="G24" s="40">
        <f>G23+$J$6+"00:02"</f>
        <v>0.4305555555555553</v>
      </c>
      <c r="H24" s="41" t="str">
        <f>H10</f>
        <v>Equipe 6</v>
      </c>
      <c r="I24" s="41" t="str">
        <f>H11</f>
        <v>Equipe 7</v>
      </c>
      <c r="J24" s="728"/>
      <c r="K24" s="790"/>
      <c r="L24" s="78"/>
      <c r="M24" s="363">
        <f>M23+$J$6+"00:02"</f>
        <v>0.41666666666666646</v>
      </c>
      <c r="N24" s="43" t="str">
        <f>N10</f>
        <v>Equipe 10</v>
      </c>
      <c r="O24" s="43" t="str">
        <f>N11</f>
        <v>Equipe 11</v>
      </c>
      <c r="P24" s="734"/>
      <c r="Q24" s="735"/>
      <c r="R24" s="47"/>
      <c r="S24" s="44">
        <f>S23+$J$6+"00:02"</f>
        <v>0.4305555555555553</v>
      </c>
      <c r="T24" s="45" t="str">
        <f>T10</f>
        <v>Equipe 14</v>
      </c>
      <c r="U24" s="45" t="str">
        <f>T11</f>
        <v>Equipe 15</v>
      </c>
      <c r="V24" s="715"/>
      <c r="W24" s="716"/>
    </row>
    <row r="25" spans="1:24" ht="4.95" customHeight="1" thickBot="1" x14ac:dyDescent="0.35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73"/>
      <c r="L25" s="89"/>
      <c r="M25" s="120"/>
      <c r="N25" s="119"/>
      <c r="O25" s="119"/>
      <c r="P25" s="173"/>
      <c r="Q25" s="173"/>
      <c r="R25" s="89"/>
      <c r="S25" s="93"/>
      <c r="T25" s="115"/>
      <c r="U25" s="115"/>
      <c r="V25" s="116"/>
      <c r="W25" s="117"/>
    </row>
    <row r="26" spans="1:24" ht="25.05" customHeight="1" thickBot="1" x14ac:dyDescent="0.3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</row>
    <row r="27" spans="1:24" ht="16.2" customHeight="1" thickBot="1" x14ac:dyDescent="0.35">
      <c r="A27" s="471" t="s">
        <v>83</v>
      </c>
      <c r="B27" s="455"/>
      <c r="C27" s="455"/>
      <c r="D27" s="455"/>
      <c r="E27" s="455"/>
      <c r="F27" s="455"/>
      <c r="G27" s="455"/>
      <c r="H27" s="455"/>
      <c r="I27" s="126" t="s">
        <v>18</v>
      </c>
      <c r="J27" s="552">
        <v>5.5555555555555558E-3</v>
      </c>
      <c r="K27" s="552"/>
      <c r="L27" s="552"/>
      <c r="M27" s="128" t="s">
        <v>17</v>
      </c>
      <c r="N27" s="126"/>
      <c r="O27" s="456"/>
      <c r="P27" s="456"/>
      <c r="Q27" s="456"/>
      <c r="R27" s="456"/>
      <c r="S27" s="456"/>
      <c r="T27" s="456"/>
      <c r="U27" s="456"/>
      <c r="V27" s="456"/>
      <c r="W27" s="551"/>
      <c r="X27" s="74"/>
    </row>
    <row r="28" spans="1:24" ht="16.2" customHeight="1" thickBot="1" x14ac:dyDescent="0.35">
      <c r="A28" s="550" t="s">
        <v>87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373"/>
      <c r="M28" s="456" t="s">
        <v>88</v>
      </c>
      <c r="N28" s="456"/>
      <c r="O28" s="456"/>
      <c r="P28" s="456"/>
      <c r="Q28" s="456"/>
      <c r="R28" s="456"/>
      <c r="S28" s="456"/>
      <c r="T28" s="456"/>
      <c r="U28" s="456"/>
      <c r="V28" s="456"/>
      <c r="W28" s="551"/>
      <c r="X28" s="74"/>
    </row>
    <row r="29" spans="1:24" ht="14.4" customHeight="1" x14ac:dyDescent="0.3">
      <c r="A29" s="6"/>
      <c r="B29" s="514" t="s">
        <v>41</v>
      </c>
      <c r="C29" s="515"/>
      <c r="D29" s="746"/>
      <c r="E29" s="747"/>
      <c r="F29" s="102"/>
      <c r="G29" s="7"/>
      <c r="H29" s="517" t="s">
        <v>42</v>
      </c>
      <c r="I29" s="518"/>
      <c r="J29" s="209"/>
      <c r="K29" s="374"/>
      <c r="L29" s="76"/>
      <c r="M29" s="376"/>
      <c r="N29" s="622" t="s">
        <v>43</v>
      </c>
      <c r="O29" s="707"/>
      <c r="P29" s="756"/>
      <c r="Q29" s="757"/>
      <c r="R29" s="2"/>
      <c r="S29" s="83"/>
      <c r="T29" s="620" t="s">
        <v>55</v>
      </c>
      <c r="U29" s="708"/>
      <c r="V29" s="736"/>
      <c r="W29" s="737"/>
    </row>
    <row r="30" spans="1:24" ht="14.4" customHeight="1" x14ac:dyDescent="0.3">
      <c r="A30" s="10">
        <v>1</v>
      </c>
      <c r="B30" s="675" t="str">
        <f>B9</f>
        <v>Equipe 1</v>
      </c>
      <c r="C30" s="703"/>
      <c r="D30" s="746"/>
      <c r="E30" s="747"/>
      <c r="F30" s="103"/>
      <c r="G30" s="11">
        <v>1</v>
      </c>
      <c r="H30" s="677" t="str">
        <f>H9</f>
        <v>Equipe 5</v>
      </c>
      <c r="I30" s="704"/>
      <c r="J30" s="209"/>
      <c r="K30" s="374"/>
      <c r="L30" s="76"/>
      <c r="M30" s="358">
        <v>1</v>
      </c>
      <c r="N30" s="614" t="str">
        <f>N9</f>
        <v>Equipe 9</v>
      </c>
      <c r="O30" s="615"/>
      <c r="P30" s="758"/>
      <c r="Q30" s="759"/>
      <c r="R30" s="2"/>
      <c r="S30" s="13">
        <v>1</v>
      </c>
      <c r="T30" s="605" t="str">
        <f>T9</f>
        <v>Equipe 13</v>
      </c>
      <c r="U30" s="606"/>
      <c r="V30" s="738"/>
      <c r="W30" s="739"/>
    </row>
    <row r="31" spans="1:24" ht="14.4" customHeight="1" x14ac:dyDescent="0.3">
      <c r="A31" s="10">
        <v>2</v>
      </c>
      <c r="B31" s="675" t="str">
        <f>H10</f>
        <v>Equipe 6</v>
      </c>
      <c r="C31" s="703"/>
      <c r="D31" s="746"/>
      <c r="E31" s="747"/>
      <c r="F31" s="103"/>
      <c r="G31" s="11">
        <v>2</v>
      </c>
      <c r="H31" s="677" t="str">
        <f>N10</f>
        <v>Equipe 10</v>
      </c>
      <c r="I31" s="704"/>
      <c r="J31" s="209"/>
      <c r="K31" s="374"/>
      <c r="L31" s="76"/>
      <c r="M31" s="358">
        <v>2</v>
      </c>
      <c r="N31" s="614" t="str">
        <f>T10</f>
        <v>Equipe 14</v>
      </c>
      <c r="O31" s="615"/>
      <c r="P31" s="758"/>
      <c r="Q31" s="759"/>
      <c r="R31" s="2"/>
      <c r="S31" s="13">
        <v>2</v>
      </c>
      <c r="T31" s="605" t="str">
        <f>B10</f>
        <v>Equipe 2</v>
      </c>
      <c r="U31" s="606"/>
      <c r="V31" s="738"/>
      <c r="W31" s="739"/>
    </row>
    <row r="32" spans="1:24" ht="14.4" customHeight="1" x14ac:dyDescent="0.3">
      <c r="A32" s="10">
        <v>3</v>
      </c>
      <c r="B32" s="675" t="str">
        <f>N11</f>
        <v>Equipe 11</v>
      </c>
      <c r="C32" s="703"/>
      <c r="D32" s="746"/>
      <c r="E32" s="747"/>
      <c r="F32" s="103"/>
      <c r="G32" s="11">
        <v>3</v>
      </c>
      <c r="H32" s="677" t="str">
        <f>T11</f>
        <v>Equipe 15</v>
      </c>
      <c r="I32" s="704"/>
      <c r="J32" s="209"/>
      <c r="K32" s="374"/>
      <c r="L32" s="76"/>
      <c r="M32" s="358">
        <v>3</v>
      </c>
      <c r="N32" s="614" t="str">
        <f>B11</f>
        <v>Equipe 3</v>
      </c>
      <c r="O32" s="615"/>
      <c r="P32" s="758"/>
      <c r="Q32" s="759"/>
      <c r="R32" s="2"/>
      <c r="S32" s="13">
        <v>3</v>
      </c>
      <c r="T32" s="605" t="str">
        <f>H11</f>
        <v>Equipe 7</v>
      </c>
      <c r="U32" s="606"/>
      <c r="V32" s="738"/>
      <c r="W32" s="739"/>
    </row>
    <row r="33" spans="1:23" ht="14.4" customHeight="1" thickBot="1" x14ac:dyDescent="0.35">
      <c r="A33" s="15">
        <v>4</v>
      </c>
      <c r="B33" s="671" t="str">
        <f>T12</f>
        <v>Equipe 16</v>
      </c>
      <c r="C33" s="709"/>
      <c r="D33" s="748"/>
      <c r="E33" s="749"/>
      <c r="F33" s="103"/>
      <c r="G33" s="16">
        <v>4</v>
      </c>
      <c r="H33" s="673" t="str">
        <f>B12</f>
        <v>Equipe 4</v>
      </c>
      <c r="I33" s="710"/>
      <c r="J33" s="211"/>
      <c r="K33" s="375"/>
      <c r="L33" s="76"/>
      <c r="M33" s="360">
        <v>4</v>
      </c>
      <c r="N33" s="616" t="str">
        <f>H12</f>
        <v>Equipe 8</v>
      </c>
      <c r="O33" s="617"/>
      <c r="P33" s="760"/>
      <c r="Q33" s="761"/>
      <c r="R33" s="2"/>
      <c r="S33" s="18">
        <v>4</v>
      </c>
      <c r="T33" s="607" t="str">
        <f>N12</f>
        <v>Equipe 12</v>
      </c>
      <c r="U33" s="608"/>
      <c r="V33" s="740"/>
      <c r="W33" s="741"/>
    </row>
    <row r="34" spans="1:23" s="29" customFormat="1" ht="4.95" customHeight="1" thickBot="1" x14ac:dyDescent="0.35">
      <c r="A34" s="19"/>
      <c r="B34" s="2"/>
      <c r="C34" s="2"/>
      <c r="D34" s="2"/>
      <c r="E34" s="2"/>
      <c r="F34" s="2"/>
      <c r="G34" s="2"/>
      <c r="H34" s="2"/>
      <c r="I34" s="22"/>
      <c r="J34" s="2"/>
      <c r="K34" s="2"/>
      <c r="L34" s="76"/>
      <c r="M34" s="2"/>
      <c r="N34" s="2"/>
      <c r="O34" s="2"/>
      <c r="P34" s="2"/>
      <c r="Q34" s="2"/>
      <c r="R34" s="2"/>
      <c r="S34" s="2"/>
      <c r="T34" s="2"/>
      <c r="U34" s="2"/>
      <c r="V34" s="2"/>
      <c r="W34" s="21"/>
    </row>
    <row r="35" spans="1:23" ht="14.4" customHeight="1" x14ac:dyDescent="0.3">
      <c r="A35" s="24"/>
      <c r="B35" s="483" t="s">
        <v>10</v>
      </c>
      <c r="C35" s="483"/>
      <c r="D35" s="720"/>
      <c r="E35" s="721"/>
      <c r="F35" s="25"/>
      <c r="G35" s="26"/>
      <c r="H35" s="485" t="s">
        <v>10</v>
      </c>
      <c r="I35" s="485"/>
      <c r="J35" s="724"/>
      <c r="K35" s="788"/>
      <c r="L35" s="77"/>
      <c r="M35" s="361"/>
      <c r="N35" s="556" t="s">
        <v>10</v>
      </c>
      <c r="O35" s="556"/>
      <c r="P35" s="730"/>
      <c r="Q35" s="731"/>
      <c r="R35" s="25"/>
      <c r="S35" s="28"/>
      <c r="T35" s="554" t="s">
        <v>10</v>
      </c>
      <c r="U35" s="554"/>
      <c r="V35" s="711"/>
      <c r="W35" s="712"/>
    </row>
    <row r="36" spans="1:23" ht="14.4" customHeight="1" x14ac:dyDescent="0.3">
      <c r="A36" s="30">
        <f>S24+J6+"00:02"+L5</f>
        <v>0.43749999999999972</v>
      </c>
      <c r="B36" s="31" t="str">
        <f>B30</f>
        <v>Equipe 1</v>
      </c>
      <c r="C36" s="31" t="str">
        <f>B31</f>
        <v>Equipe 6</v>
      </c>
      <c r="D36" s="722"/>
      <c r="E36" s="723"/>
      <c r="F36" s="2"/>
      <c r="G36" s="32">
        <f>A37+$J$27+"00:02"</f>
        <v>0.45138888888888856</v>
      </c>
      <c r="H36" s="33" t="str">
        <f>H30</f>
        <v>Equipe 5</v>
      </c>
      <c r="I36" s="33" t="str">
        <f>H31</f>
        <v>Equipe 10</v>
      </c>
      <c r="J36" s="726"/>
      <c r="K36" s="789"/>
      <c r="L36" s="76"/>
      <c r="M36" s="362">
        <f>A36</f>
        <v>0.43749999999999972</v>
      </c>
      <c r="N36" s="35" t="str">
        <f>N30</f>
        <v>Equipe 9</v>
      </c>
      <c r="O36" s="35" t="str">
        <f>N31</f>
        <v>Equipe 14</v>
      </c>
      <c r="P36" s="732"/>
      <c r="Q36" s="733"/>
      <c r="R36" s="2"/>
      <c r="S36" s="36">
        <f>M37+$J$27+"00:02"</f>
        <v>0.45138888888888856</v>
      </c>
      <c r="T36" s="37" t="str">
        <f>T30</f>
        <v>Equipe 13</v>
      </c>
      <c r="U36" s="37" t="str">
        <f>T31</f>
        <v>Equipe 2</v>
      </c>
      <c r="V36" s="713"/>
      <c r="W36" s="714"/>
    </row>
    <row r="37" spans="1:23" ht="14.4" customHeight="1" thickBot="1" x14ac:dyDescent="0.35">
      <c r="A37" s="38">
        <f>A36+$J$27+"00:02"</f>
        <v>0.44444444444444414</v>
      </c>
      <c r="B37" s="39" t="str">
        <f>B32</f>
        <v>Equipe 11</v>
      </c>
      <c r="C37" s="39" t="str">
        <f>B33</f>
        <v>Equipe 16</v>
      </c>
      <c r="D37" s="742"/>
      <c r="E37" s="743"/>
      <c r="F37" s="2"/>
      <c r="G37" s="40">
        <f>G36+$J$27+"00:02"</f>
        <v>0.45833333333333298</v>
      </c>
      <c r="H37" s="41" t="str">
        <f>H32</f>
        <v>Equipe 15</v>
      </c>
      <c r="I37" s="41" t="str">
        <f>H33</f>
        <v>Equipe 4</v>
      </c>
      <c r="J37" s="728"/>
      <c r="K37" s="790"/>
      <c r="L37" s="76"/>
      <c r="M37" s="363">
        <f>M36+$J$27+"00:02"</f>
        <v>0.44444444444444414</v>
      </c>
      <c r="N37" s="43" t="str">
        <f>N32</f>
        <v>Equipe 3</v>
      </c>
      <c r="O37" s="43" t="str">
        <f>N33</f>
        <v>Equipe 8</v>
      </c>
      <c r="P37" s="734"/>
      <c r="Q37" s="735"/>
      <c r="R37" s="2"/>
      <c r="S37" s="44">
        <f>S36+$J$27+"00:02"</f>
        <v>0.45833333333333298</v>
      </c>
      <c r="T37" s="45" t="str">
        <f>T32</f>
        <v>Equipe 7</v>
      </c>
      <c r="U37" s="45" t="str">
        <f>T33</f>
        <v>Equipe 12</v>
      </c>
      <c r="V37" s="715"/>
      <c r="W37" s="716"/>
    </row>
    <row r="38" spans="1:23" ht="4.95" customHeight="1" thickBot="1" x14ac:dyDescent="0.35">
      <c r="A38" s="19"/>
      <c r="B38" s="2"/>
      <c r="C38" s="2"/>
      <c r="D38" s="183"/>
      <c r="E38" s="183"/>
      <c r="F38" s="2"/>
      <c r="G38" s="2"/>
      <c r="H38" s="2"/>
      <c r="I38" s="47"/>
      <c r="J38" s="183"/>
      <c r="K38" s="281"/>
      <c r="L38" s="76"/>
      <c r="M38" s="2"/>
      <c r="N38" s="2"/>
      <c r="O38" s="2"/>
      <c r="P38" s="183"/>
      <c r="Q38" s="281"/>
      <c r="R38" s="2"/>
      <c r="S38" s="2"/>
      <c r="T38" s="2"/>
      <c r="U38" s="2"/>
      <c r="V38" s="183"/>
      <c r="W38" s="48"/>
    </row>
    <row r="39" spans="1:23" ht="14.4" customHeight="1" x14ac:dyDescent="0.3">
      <c r="A39" s="24"/>
      <c r="B39" s="483" t="s">
        <v>11</v>
      </c>
      <c r="C39" s="483"/>
      <c r="D39" s="720"/>
      <c r="E39" s="721"/>
      <c r="F39" s="25"/>
      <c r="G39" s="26"/>
      <c r="H39" s="485" t="s">
        <v>11</v>
      </c>
      <c r="I39" s="485"/>
      <c r="J39" s="724"/>
      <c r="K39" s="788"/>
      <c r="L39" s="77"/>
      <c r="M39" s="361"/>
      <c r="N39" s="556" t="s">
        <v>11</v>
      </c>
      <c r="O39" s="556"/>
      <c r="P39" s="730"/>
      <c r="Q39" s="731"/>
      <c r="R39" s="25"/>
      <c r="S39" s="28"/>
      <c r="T39" s="554" t="s">
        <v>11</v>
      </c>
      <c r="U39" s="554"/>
      <c r="V39" s="711"/>
      <c r="W39" s="712"/>
    </row>
    <row r="40" spans="1:23" ht="14.4" customHeight="1" x14ac:dyDescent="0.3">
      <c r="A40" s="30">
        <f>S37+$J$27+"00:02"</f>
        <v>0.4652777777777774</v>
      </c>
      <c r="B40" s="31" t="str">
        <f>B30</f>
        <v>Equipe 1</v>
      </c>
      <c r="C40" s="31" t="str">
        <f>B32</f>
        <v>Equipe 11</v>
      </c>
      <c r="D40" s="722"/>
      <c r="E40" s="723"/>
      <c r="F40" s="2"/>
      <c r="G40" s="32">
        <f>A41+$J$27+"00:02"</f>
        <v>0.47916666666666624</v>
      </c>
      <c r="H40" s="33" t="str">
        <f>H30</f>
        <v>Equipe 5</v>
      </c>
      <c r="I40" s="33" t="str">
        <f>H32</f>
        <v>Equipe 15</v>
      </c>
      <c r="J40" s="726"/>
      <c r="K40" s="789"/>
      <c r="L40" s="76"/>
      <c r="M40" s="362">
        <f>S37+$J$27+"00:02"</f>
        <v>0.4652777777777774</v>
      </c>
      <c r="N40" s="35" t="str">
        <f>N30</f>
        <v>Equipe 9</v>
      </c>
      <c r="O40" s="35" t="str">
        <f>N32</f>
        <v>Equipe 3</v>
      </c>
      <c r="P40" s="732"/>
      <c r="Q40" s="733"/>
      <c r="R40" s="2"/>
      <c r="S40" s="36">
        <f>M41+$J$27+"00:02"</f>
        <v>0.47916666666666624</v>
      </c>
      <c r="T40" s="37" t="str">
        <f>T30</f>
        <v>Equipe 13</v>
      </c>
      <c r="U40" s="37" t="str">
        <f>T32</f>
        <v>Equipe 7</v>
      </c>
      <c r="V40" s="713"/>
      <c r="W40" s="714"/>
    </row>
    <row r="41" spans="1:23" ht="14.4" customHeight="1" thickBot="1" x14ac:dyDescent="0.35">
      <c r="A41" s="38">
        <f>A40+$J$27+"00:02"</f>
        <v>0.47222222222222182</v>
      </c>
      <c r="B41" s="39" t="str">
        <f>B31</f>
        <v>Equipe 6</v>
      </c>
      <c r="C41" s="39" t="str">
        <f>B33</f>
        <v>Equipe 16</v>
      </c>
      <c r="D41" s="742"/>
      <c r="E41" s="743"/>
      <c r="F41" s="2"/>
      <c r="G41" s="40">
        <f>G40+$J$27+"00:02"</f>
        <v>0.48611111111111066</v>
      </c>
      <c r="H41" s="41" t="str">
        <f>H31</f>
        <v>Equipe 10</v>
      </c>
      <c r="I41" s="41" t="str">
        <f>H33</f>
        <v>Equipe 4</v>
      </c>
      <c r="J41" s="728"/>
      <c r="K41" s="790"/>
      <c r="L41" s="76"/>
      <c r="M41" s="363">
        <f>M40+$J$27+"00:02"</f>
        <v>0.47222222222222182</v>
      </c>
      <c r="N41" s="43" t="str">
        <f>N31</f>
        <v>Equipe 14</v>
      </c>
      <c r="O41" s="43" t="str">
        <f>N33</f>
        <v>Equipe 8</v>
      </c>
      <c r="P41" s="734"/>
      <c r="Q41" s="735"/>
      <c r="R41" s="2"/>
      <c r="S41" s="44">
        <f>S40+$J$27+"00:02"</f>
        <v>0.48611111111111066</v>
      </c>
      <c r="T41" s="45" t="str">
        <f>T31</f>
        <v>Equipe 2</v>
      </c>
      <c r="U41" s="45" t="str">
        <f>T33</f>
        <v>Equipe 12</v>
      </c>
      <c r="V41" s="715"/>
      <c r="W41" s="716"/>
    </row>
    <row r="42" spans="1:23" ht="4.95" customHeight="1" thickBot="1" x14ac:dyDescent="0.35">
      <c r="A42" s="19"/>
      <c r="B42" s="2"/>
      <c r="C42" s="2"/>
      <c r="D42" s="183"/>
      <c r="E42" s="183"/>
      <c r="F42" s="2"/>
      <c r="G42" s="2"/>
      <c r="H42" s="2"/>
      <c r="I42" s="47"/>
      <c r="J42" s="183"/>
      <c r="K42" s="281"/>
      <c r="L42" s="76"/>
      <c r="M42" s="2"/>
      <c r="N42" s="2"/>
      <c r="O42" s="2"/>
      <c r="P42" s="183"/>
      <c r="Q42" s="281"/>
      <c r="R42" s="2"/>
      <c r="S42" s="2"/>
      <c r="T42" s="2"/>
      <c r="U42" s="2"/>
      <c r="V42" s="183"/>
      <c r="W42" s="48"/>
    </row>
    <row r="43" spans="1:23" ht="14.4" customHeight="1" x14ac:dyDescent="0.3">
      <c r="A43" s="24"/>
      <c r="B43" s="483" t="s">
        <v>12</v>
      </c>
      <c r="C43" s="483"/>
      <c r="D43" s="720"/>
      <c r="E43" s="721"/>
      <c r="F43" s="25"/>
      <c r="G43" s="26"/>
      <c r="H43" s="485" t="s">
        <v>12</v>
      </c>
      <c r="I43" s="485"/>
      <c r="J43" s="724"/>
      <c r="K43" s="788"/>
      <c r="L43" s="77"/>
      <c r="M43" s="361"/>
      <c r="N43" s="556" t="s">
        <v>12</v>
      </c>
      <c r="O43" s="556"/>
      <c r="P43" s="730"/>
      <c r="Q43" s="731"/>
      <c r="R43" s="25"/>
      <c r="S43" s="28"/>
      <c r="T43" s="554" t="s">
        <v>12</v>
      </c>
      <c r="U43" s="554"/>
      <c r="V43" s="711"/>
      <c r="W43" s="712"/>
    </row>
    <row r="44" spans="1:23" ht="14.4" customHeight="1" x14ac:dyDescent="0.3">
      <c r="A44" s="30">
        <f>S41+$J$27+"00:02"</f>
        <v>0.49305555555555508</v>
      </c>
      <c r="B44" s="31" t="str">
        <f>B30</f>
        <v>Equipe 1</v>
      </c>
      <c r="C44" s="31" t="str">
        <f>B33</f>
        <v>Equipe 16</v>
      </c>
      <c r="D44" s="722"/>
      <c r="E44" s="723"/>
      <c r="F44" s="2"/>
      <c r="G44" s="32">
        <f>A45+$J$27+"00:02"</f>
        <v>0.50694444444444398</v>
      </c>
      <c r="H44" s="33" t="str">
        <f>H30</f>
        <v>Equipe 5</v>
      </c>
      <c r="I44" s="33" t="str">
        <f>H33</f>
        <v>Equipe 4</v>
      </c>
      <c r="J44" s="726"/>
      <c r="K44" s="789"/>
      <c r="L44" s="76"/>
      <c r="M44" s="362">
        <f>S41+$J$27+"00:02"</f>
        <v>0.49305555555555508</v>
      </c>
      <c r="N44" s="35" t="str">
        <f>N30</f>
        <v>Equipe 9</v>
      </c>
      <c r="O44" s="35" t="str">
        <f>N33</f>
        <v>Equipe 8</v>
      </c>
      <c r="P44" s="732"/>
      <c r="Q44" s="733"/>
      <c r="R44" s="2"/>
      <c r="S44" s="36">
        <f>M45+$J$27+"00:02"</f>
        <v>0.50694444444444398</v>
      </c>
      <c r="T44" s="37" t="str">
        <f>T30</f>
        <v>Equipe 13</v>
      </c>
      <c r="U44" s="37" t="str">
        <f>T33</f>
        <v>Equipe 12</v>
      </c>
      <c r="V44" s="713"/>
      <c r="W44" s="714"/>
    </row>
    <row r="45" spans="1:23" ht="14.4" customHeight="1" thickBot="1" x14ac:dyDescent="0.35">
      <c r="A45" s="38">
        <f>A44+$J$27+"00:02"</f>
        <v>0.4999999999999995</v>
      </c>
      <c r="B45" s="39" t="str">
        <f>B31</f>
        <v>Equipe 6</v>
      </c>
      <c r="C45" s="39" t="str">
        <f>B32</f>
        <v>Equipe 11</v>
      </c>
      <c r="D45" s="742"/>
      <c r="E45" s="743"/>
      <c r="F45" s="47"/>
      <c r="G45" s="40">
        <f>G44+$J$27+"00:02"</f>
        <v>0.5138888888888884</v>
      </c>
      <c r="H45" s="41" t="str">
        <f>H31</f>
        <v>Equipe 10</v>
      </c>
      <c r="I45" s="41" t="str">
        <f>H32</f>
        <v>Equipe 15</v>
      </c>
      <c r="J45" s="728"/>
      <c r="K45" s="790"/>
      <c r="L45" s="78"/>
      <c r="M45" s="363">
        <f>M44+$J$27+"00:02"</f>
        <v>0.4999999999999995</v>
      </c>
      <c r="N45" s="43" t="str">
        <f>N31</f>
        <v>Equipe 14</v>
      </c>
      <c r="O45" s="43" t="str">
        <f>N32</f>
        <v>Equipe 3</v>
      </c>
      <c r="P45" s="734"/>
      <c r="Q45" s="735"/>
      <c r="R45" s="47"/>
      <c r="S45" s="44">
        <f>S44+$J$27+"00:02"</f>
        <v>0.5138888888888884</v>
      </c>
      <c r="T45" s="45" t="str">
        <f>T31</f>
        <v>Equipe 2</v>
      </c>
      <c r="U45" s="45" t="str">
        <f>T32</f>
        <v>Equipe 7</v>
      </c>
      <c r="V45" s="715"/>
      <c r="W45" s="716"/>
    </row>
    <row r="46" spans="1:23" ht="4.95" customHeight="1" thickBot="1" x14ac:dyDescent="0.35">
      <c r="A46" s="828"/>
      <c r="B46" s="829"/>
      <c r="C46" s="829"/>
      <c r="D46" s="829"/>
      <c r="E46" s="829"/>
      <c r="F46" s="829"/>
      <c r="G46" s="829"/>
      <c r="H46" s="829"/>
      <c r="I46" s="829"/>
      <c r="J46" s="829"/>
      <c r="K46" s="829"/>
      <c r="L46" s="829"/>
      <c r="M46" s="829"/>
      <c r="N46" s="829"/>
      <c r="O46" s="829"/>
      <c r="P46" s="829"/>
      <c r="Q46" s="829"/>
      <c r="R46" s="829"/>
      <c r="S46" s="829"/>
      <c r="T46" s="829"/>
      <c r="U46" s="829"/>
      <c r="V46" s="829"/>
      <c r="W46" s="830"/>
    </row>
    <row r="47" spans="1:23" x14ac:dyDescent="0.3">
      <c r="U47" s="702" t="s">
        <v>171</v>
      </c>
      <c r="V47" s="702"/>
      <c r="W47" s="702"/>
    </row>
  </sheetData>
  <sheetProtection sheet="1" scenarios="1" selectLockedCells="1"/>
  <mergeCells count="114">
    <mergeCell ref="U47:W47"/>
    <mergeCell ref="T43:U43"/>
    <mergeCell ref="V43:W45"/>
    <mergeCell ref="A46:W46"/>
    <mergeCell ref="A7:K7"/>
    <mergeCell ref="M7:W7"/>
    <mergeCell ref="A28:K28"/>
    <mergeCell ref="M28:W28"/>
    <mergeCell ref="B43:C43"/>
    <mergeCell ref="D43:E45"/>
    <mergeCell ref="H43:I43"/>
    <mergeCell ref="J43:K45"/>
    <mergeCell ref="N43:O43"/>
    <mergeCell ref="P43:Q45"/>
    <mergeCell ref="T35:U35"/>
    <mergeCell ref="V35:W37"/>
    <mergeCell ref="B39:C39"/>
    <mergeCell ref="D39:E41"/>
    <mergeCell ref="H39:I39"/>
    <mergeCell ref="J39:K41"/>
    <mergeCell ref="N39:O39"/>
    <mergeCell ref="P39:Q41"/>
    <mergeCell ref="T39:U39"/>
    <mergeCell ref="V39:W41"/>
    <mergeCell ref="B35:C35"/>
    <mergeCell ref="N31:O31"/>
    <mergeCell ref="T31:U31"/>
    <mergeCell ref="D35:E37"/>
    <mergeCell ref="H35:I35"/>
    <mergeCell ref="J35:K37"/>
    <mergeCell ref="N35:O35"/>
    <mergeCell ref="P35:Q37"/>
    <mergeCell ref="B32:C32"/>
    <mergeCell ref="H32:I32"/>
    <mergeCell ref="N32:O32"/>
    <mergeCell ref="T32:U32"/>
    <mergeCell ref="B33:C33"/>
    <mergeCell ref="H33:I33"/>
    <mergeCell ref="N33:O33"/>
    <mergeCell ref="T33:U33"/>
    <mergeCell ref="T22:U22"/>
    <mergeCell ref="V22:W24"/>
    <mergeCell ref="A27:H27"/>
    <mergeCell ref="J27:L27"/>
    <mergeCell ref="O27:W27"/>
    <mergeCell ref="B29:C29"/>
    <mergeCell ref="D29:E33"/>
    <mergeCell ref="H29:I29"/>
    <mergeCell ref="N29:O29"/>
    <mergeCell ref="P29:Q33"/>
    <mergeCell ref="B22:C22"/>
    <mergeCell ref="D22:E24"/>
    <mergeCell ref="H22:I22"/>
    <mergeCell ref="J22:K24"/>
    <mergeCell ref="N22:O22"/>
    <mergeCell ref="P22:Q24"/>
    <mergeCell ref="T29:U29"/>
    <mergeCell ref="V29:W33"/>
    <mergeCell ref="B30:C30"/>
    <mergeCell ref="H30:I30"/>
    <mergeCell ref="N30:O30"/>
    <mergeCell ref="T30:U30"/>
    <mergeCell ref="B31:C31"/>
    <mergeCell ref="H31:I31"/>
    <mergeCell ref="T14:U14"/>
    <mergeCell ref="V14:W16"/>
    <mergeCell ref="B18:C18"/>
    <mergeCell ref="D18:E20"/>
    <mergeCell ref="H18:I18"/>
    <mergeCell ref="J18:K20"/>
    <mergeCell ref="N18:O18"/>
    <mergeCell ref="P18:Q20"/>
    <mergeCell ref="T18:U18"/>
    <mergeCell ref="V18:W20"/>
    <mergeCell ref="B14:C14"/>
    <mergeCell ref="D14:E16"/>
    <mergeCell ref="H14:I14"/>
    <mergeCell ref="J14:K16"/>
    <mergeCell ref="N14:O14"/>
    <mergeCell ref="P14:Q16"/>
    <mergeCell ref="B8:E8"/>
    <mergeCell ref="H8:I8"/>
    <mergeCell ref="J8:K12"/>
    <mergeCell ref="N8:O8"/>
    <mergeCell ref="P8:Q12"/>
    <mergeCell ref="T8:U8"/>
    <mergeCell ref="V8:W12"/>
    <mergeCell ref="H11:I11"/>
    <mergeCell ref="N11:O11"/>
    <mergeCell ref="T11:U11"/>
    <mergeCell ref="B12:C12"/>
    <mergeCell ref="H12:I12"/>
    <mergeCell ref="N12:O12"/>
    <mergeCell ref="T12:U12"/>
    <mergeCell ref="B9:C9"/>
    <mergeCell ref="D9:E12"/>
    <mergeCell ref="H9:I9"/>
    <mergeCell ref="N9:O9"/>
    <mergeCell ref="T9:U9"/>
    <mergeCell ref="B10:C10"/>
    <mergeCell ref="H10:I10"/>
    <mergeCell ref="N10:O10"/>
    <mergeCell ref="T10:U10"/>
    <mergeCell ref="B11:C11"/>
    <mergeCell ref="E4:G4"/>
    <mergeCell ref="I4:K4"/>
    <mergeCell ref="L4:M4"/>
    <mergeCell ref="E5:G5"/>
    <mergeCell ref="L5:M5"/>
    <mergeCell ref="A6:H6"/>
    <mergeCell ref="J6:L6"/>
    <mergeCell ref="O6:W6"/>
    <mergeCell ref="A1:T1"/>
    <mergeCell ref="U1:W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3" orientation="landscape" horizontalDpi="300" verticalDpi="30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4" width="2.77734375" style="1" customWidth="1"/>
    <col min="5" max="5" width="5.77734375" style="1" customWidth="1"/>
    <col min="6" max="7" width="12.77734375" style="1" customWidth="1"/>
    <col min="8" max="8" width="2.77734375" style="1" customWidth="1"/>
    <col min="9" max="9" width="5.77734375" style="1" customWidth="1"/>
    <col min="10" max="11" width="12.77734375" style="1" customWidth="1"/>
    <col min="12" max="12" width="2.77734375" style="1" customWidth="1"/>
    <col min="13" max="13" width="5.77734375" style="1" customWidth="1"/>
    <col min="14" max="15" width="12.77734375" style="1" customWidth="1"/>
    <col min="16" max="16" width="2.77734375" style="1" customWidth="1"/>
    <col min="17" max="17" width="5.77734375" style="1" customWidth="1"/>
    <col min="18" max="19" width="12.77734375" style="1" customWidth="1"/>
    <col min="20" max="20" width="2.77734375" style="1" customWidth="1"/>
    <col min="21" max="21" width="5.77734375" style="1" customWidth="1"/>
    <col min="22" max="23" width="12.77734375" style="1" customWidth="1"/>
    <col min="24" max="16384" width="11.5546875" style="1"/>
  </cols>
  <sheetData>
    <row r="1" spans="1:23" ht="25.05" customHeight="1" x14ac:dyDescent="0.4">
      <c r="A1" s="504" t="s">
        <v>175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90"/>
      <c r="V1" s="831"/>
      <c r="W1" s="832"/>
    </row>
    <row r="2" spans="1:23" ht="25.05" customHeight="1" x14ac:dyDescent="0.3">
      <c r="A2" s="1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1"/>
      <c r="V2" s="833"/>
      <c r="W2" s="834"/>
    </row>
    <row r="3" spans="1:23" ht="25.05" customHeight="1" thickBot="1" x14ac:dyDescent="0.35">
      <c r="A3" s="262" t="s">
        <v>51</v>
      </c>
      <c r="B3" s="104"/>
      <c r="C3" s="104"/>
      <c r="D3" s="104" t="s">
        <v>173</v>
      </c>
      <c r="E3" s="104"/>
      <c r="F3" s="104"/>
      <c r="G3" s="104"/>
      <c r="H3" s="104"/>
      <c r="I3" s="104"/>
      <c r="J3" s="104"/>
      <c r="K3" s="218"/>
      <c r="L3" s="2"/>
      <c r="M3" s="2"/>
      <c r="N3" s="2"/>
      <c r="O3" s="2"/>
      <c r="P3" s="2"/>
      <c r="Q3" s="2"/>
      <c r="R3" s="2"/>
      <c r="S3" s="2"/>
      <c r="T3" s="2"/>
      <c r="U3" s="21"/>
      <c r="V3" s="833"/>
      <c r="W3" s="834"/>
    </row>
    <row r="4" spans="1:23" ht="25.05" customHeight="1" thickBot="1" x14ac:dyDescent="0.35">
      <c r="A4" s="263" t="s">
        <v>52</v>
      </c>
      <c r="B4" s="2"/>
      <c r="C4" s="2"/>
      <c r="D4" s="85"/>
      <c r="E4" s="85"/>
      <c r="F4" s="220">
        <v>0.375</v>
      </c>
      <c r="G4" s="2"/>
      <c r="H4" s="219"/>
      <c r="I4" s="2"/>
      <c r="J4" s="511" t="s">
        <v>54</v>
      </c>
      <c r="K4" s="511"/>
      <c r="L4" s="824">
        <f>(3*N6)+(3*N26)</f>
        <v>4.1666666666666664E-2</v>
      </c>
      <c r="M4" s="824"/>
      <c r="N4" s="264" t="s">
        <v>33</v>
      </c>
      <c r="O4" s="2"/>
      <c r="P4" s="2"/>
      <c r="Q4" s="2"/>
      <c r="R4" s="2"/>
      <c r="S4" s="2"/>
      <c r="T4" s="2"/>
      <c r="U4" s="21"/>
      <c r="V4" s="833"/>
      <c r="W4" s="834"/>
    </row>
    <row r="5" spans="1:23" ht="25.05" customHeight="1" thickBot="1" x14ac:dyDescent="0.35">
      <c r="A5" s="317" t="s">
        <v>32</v>
      </c>
      <c r="B5" s="215"/>
      <c r="C5" s="47"/>
      <c r="D5" s="47"/>
      <c r="E5" s="47"/>
      <c r="F5" s="214">
        <f>I44-A15+G26</f>
        <v>0.27083333333333237</v>
      </c>
      <c r="G5" s="214"/>
      <c r="H5" s="47"/>
      <c r="I5" s="769" t="s">
        <v>79</v>
      </c>
      <c r="J5" s="769"/>
      <c r="K5" s="769"/>
      <c r="L5" s="457">
        <v>0</v>
      </c>
      <c r="M5" s="458"/>
      <c r="N5" s="47"/>
      <c r="O5" s="47"/>
      <c r="P5" s="47"/>
      <c r="Q5" s="47"/>
      <c r="R5" s="47"/>
      <c r="S5" s="47"/>
      <c r="T5" s="47"/>
      <c r="U5" s="188"/>
      <c r="V5" s="833"/>
      <c r="W5" s="834"/>
    </row>
    <row r="6" spans="1:23" ht="16.2" thickBot="1" x14ac:dyDescent="0.35">
      <c r="A6" s="471" t="s">
        <v>89</v>
      </c>
      <c r="B6" s="455"/>
      <c r="C6" s="455"/>
      <c r="D6" s="455"/>
      <c r="E6" s="455"/>
      <c r="F6" s="455"/>
      <c r="G6" s="455"/>
      <c r="H6" s="455"/>
      <c r="I6" s="455"/>
      <c r="J6" s="455"/>
      <c r="K6" s="455" t="s">
        <v>18</v>
      </c>
      <c r="L6" s="455"/>
      <c r="M6" s="455"/>
      <c r="N6" s="127">
        <v>6.9444444444444441E-3</v>
      </c>
      <c r="O6" s="128" t="s">
        <v>17</v>
      </c>
      <c r="P6" s="189"/>
      <c r="Q6" s="128"/>
      <c r="R6" s="20"/>
      <c r="S6" s="20"/>
      <c r="T6" s="20"/>
      <c r="U6" s="20"/>
      <c r="V6" s="20"/>
      <c r="W6" s="107"/>
    </row>
    <row r="7" spans="1:23" ht="16.2" thickBot="1" x14ac:dyDescent="0.35">
      <c r="A7" s="822" t="s">
        <v>87</v>
      </c>
      <c r="B7" s="823"/>
      <c r="C7" s="823"/>
      <c r="D7" s="823"/>
      <c r="E7" s="823"/>
      <c r="F7" s="823"/>
      <c r="G7" s="823"/>
      <c r="H7" s="823"/>
      <c r="I7" s="823"/>
      <c r="J7" s="823"/>
      <c r="K7" s="835"/>
      <c r="L7" s="221"/>
      <c r="M7" s="822" t="s">
        <v>88</v>
      </c>
      <c r="N7" s="823"/>
      <c r="O7" s="823"/>
      <c r="P7" s="823"/>
      <c r="Q7" s="823"/>
      <c r="R7" s="823"/>
      <c r="S7" s="823"/>
      <c r="T7" s="823"/>
      <c r="U7" s="823"/>
      <c r="V7" s="823"/>
      <c r="W7" s="835"/>
    </row>
    <row r="8" spans="1:23" x14ac:dyDescent="0.3">
      <c r="A8" s="125"/>
      <c r="B8" s="682" t="s">
        <v>41</v>
      </c>
      <c r="C8" s="684"/>
      <c r="D8" s="102"/>
      <c r="E8" s="124"/>
      <c r="F8" s="685" t="s">
        <v>42</v>
      </c>
      <c r="G8" s="687"/>
      <c r="H8" s="103"/>
      <c r="I8" s="97"/>
      <c r="J8" s="622" t="s">
        <v>43</v>
      </c>
      <c r="K8" s="623"/>
      <c r="L8" s="168"/>
      <c r="M8" s="125"/>
      <c r="N8" s="682" t="s">
        <v>55</v>
      </c>
      <c r="O8" s="684"/>
      <c r="P8" s="102"/>
      <c r="Q8" s="124"/>
      <c r="R8" s="685" t="s">
        <v>91</v>
      </c>
      <c r="S8" s="687"/>
      <c r="T8" s="103"/>
      <c r="U8" s="97"/>
      <c r="V8" s="622" t="s">
        <v>92</v>
      </c>
      <c r="W8" s="623"/>
    </row>
    <row r="9" spans="1:23" x14ac:dyDescent="0.3">
      <c r="A9" s="10">
        <v>1</v>
      </c>
      <c r="B9" s="501" t="s">
        <v>22</v>
      </c>
      <c r="C9" s="780"/>
      <c r="D9" s="103"/>
      <c r="E9" s="11">
        <v>1</v>
      </c>
      <c r="F9" s="497" t="s">
        <v>26</v>
      </c>
      <c r="G9" s="781"/>
      <c r="H9" s="103"/>
      <c r="I9" s="12">
        <v>1</v>
      </c>
      <c r="J9" s="570" t="s">
        <v>37</v>
      </c>
      <c r="K9" s="782"/>
      <c r="L9" s="168"/>
      <c r="M9" s="10">
        <v>1</v>
      </c>
      <c r="N9" s="501" t="s">
        <v>56</v>
      </c>
      <c r="O9" s="780"/>
      <c r="P9" s="103"/>
      <c r="Q9" s="11">
        <v>1</v>
      </c>
      <c r="R9" s="497" t="s">
        <v>93</v>
      </c>
      <c r="S9" s="781"/>
      <c r="T9" s="103"/>
      <c r="U9" s="12">
        <v>1</v>
      </c>
      <c r="V9" s="570" t="s">
        <v>97</v>
      </c>
      <c r="W9" s="782"/>
    </row>
    <row r="10" spans="1:23" x14ac:dyDescent="0.3">
      <c r="A10" s="10">
        <v>2</v>
      </c>
      <c r="B10" s="501" t="s">
        <v>23</v>
      </c>
      <c r="C10" s="780"/>
      <c r="D10" s="103"/>
      <c r="E10" s="11">
        <v>2</v>
      </c>
      <c r="F10" s="497" t="s">
        <v>27</v>
      </c>
      <c r="G10" s="781"/>
      <c r="H10" s="103"/>
      <c r="I10" s="12">
        <v>2</v>
      </c>
      <c r="J10" s="570" t="s">
        <v>38</v>
      </c>
      <c r="K10" s="782"/>
      <c r="L10" s="168"/>
      <c r="M10" s="10">
        <v>2</v>
      </c>
      <c r="N10" s="501" t="s">
        <v>57</v>
      </c>
      <c r="O10" s="780"/>
      <c r="P10" s="103"/>
      <c r="Q10" s="11">
        <v>2</v>
      </c>
      <c r="R10" s="497" t="s">
        <v>94</v>
      </c>
      <c r="S10" s="781"/>
      <c r="T10" s="103"/>
      <c r="U10" s="12">
        <v>2</v>
      </c>
      <c r="V10" s="570" t="s">
        <v>98</v>
      </c>
      <c r="W10" s="782"/>
    </row>
    <row r="11" spans="1:23" x14ac:dyDescent="0.3">
      <c r="A11" s="10">
        <v>3</v>
      </c>
      <c r="B11" s="501" t="s">
        <v>24</v>
      </c>
      <c r="C11" s="780"/>
      <c r="D11" s="103"/>
      <c r="E11" s="11">
        <v>3</v>
      </c>
      <c r="F11" s="497" t="s">
        <v>28</v>
      </c>
      <c r="G11" s="781"/>
      <c r="H11" s="103"/>
      <c r="I11" s="12">
        <v>3</v>
      </c>
      <c r="J11" s="570" t="s">
        <v>39</v>
      </c>
      <c r="K11" s="782"/>
      <c r="L11" s="168"/>
      <c r="M11" s="10">
        <v>3</v>
      </c>
      <c r="N11" s="501" t="s">
        <v>58</v>
      </c>
      <c r="O11" s="780"/>
      <c r="P11" s="103"/>
      <c r="Q11" s="11">
        <v>3</v>
      </c>
      <c r="R11" s="497" t="s">
        <v>95</v>
      </c>
      <c r="S11" s="781"/>
      <c r="T11" s="103"/>
      <c r="U11" s="12">
        <v>3</v>
      </c>
      <c r="V11" s="570" t="s">
        <v>99</v>
      </c>
      <c r="W11" s="782"/>
    </row>
    <row r="12" spans="1:23" ht="15" thickBot="1" x14ac:dyDescent="0.35">
      <c r="A12" s="15">
        <v>4</v>
      </c>
      <c r="B12" s="487" t="s">
        <v>25</v>
      </c>
      <c r="C12" s="777"/>
      <c r="D12" s="103"/>
      <c r="E12" s="16">
        <v>4</v>
      </c>
      <c r="F12" s="491" t="s">
        <v>29</v>
      </c>
      <c r="G12" s="778"/>
      <c r="H12" s="103"/>
      <c r="I12" s="17">
        <v>4</v>
      </c>
      <c r="J12" s="562" t="s">
        <v>40</v>
      </c>
      <c r="K12" s="779"/>
      <c r="L12" s="168"/>
      <c r="M12" s="15">
        <v>4</v>
      </c>
      <c r="N12" s="487" t="s">
        <v>59</v>
      </c>
      <c r="O12" s="777"/>
      <c r="P12" s="103"/>
      <c r="Q12" s="16">
        <v>4</v>
      </c>
      <c r="R12" s="491" t="s">
        <v>96</v>
      </c>
      <c r="S12" s="778"/>
      <c r="T12" s="103"/>
      <c r="U12" s="17">
        <v>4</v>
      </c>
      <c r="V12" s="562" t="s">
        <v>100</v>
      </c>
      <c r="W12" s="779"/>
    </row>
    <row r="13" spans="1:23" ht="4.95" customHeight="1" thickBot="1" x14ac:dyDescent="0.35">
      <c r="A13" s="19"/>
      <c r="B13" s="2"/>
      <c r="C13" s="2"/>
      <c r="D13" s="2"/>
      <c r="E13" s="2"/>
      <c r="F13" s="2"/>
      <c r="G13" s="22"/>
      <c r="H13" s="85"/>
      <c r="I13" s="2"/>
      <c r="J13" s="2"/>
      <c r="K13" s="21"/>
      <c r="L13" s="168"/>
      <c r="M13" s="19"/>
      <c r="N13" s="2"/>
      <c r="O13" s="2"/>
      <c r="P13" s="2"/>
      <c r="Q13" s="2"/>
      <c r="R13" s="2"/>
      <c r="S13" s="22"/>
      <c r="T13" s="85"/>
      <c r="U13" s="2"/>
      <c r="V13" s="2"/>
      <c r="W13" s="21"/>
    </row>
    <row r="14" spans="1:23" s="29" customFormat="1" x14ac:dyDescent="0.3">
      <c r="A14" s="24"/>
      <c r="B14" s="483" t="s">
        <v>5</v>
      </c>
      <c r="C14" s="484"/>
      <c r="D14" s="25"/>
      <c r="E14" s="26"/>
      <c r="F14" s="485" t="s">
        <v>5</v>
      </c>
      <c r="G14" s="485"/>
      <c r="H14" s="77"/>
      <c r="I14" s="27"/>
      <c r="J14" s="556" t="s">
        <v>5</v>
      </c>
      <c r="K14" s="557"/>
      <c r="L14" s="167"/>
      <c r="M14" s="24"/>
      <c r="N14" s="483" t="s">
        <v>5</v>
      </c>
      <c r="O14" s="484"/>
      <c r="P14" s="25"/>
      <c r="Q14" s="26"/>
      <c r="R14" s="485" t="s">
        <v>5</v>
      </c>
      <c r="S14" s="485"/>
      <c r="T14" s="77"/>
      <c r="U14" s="27"/>
      <c r="V14" s="556" t="s">
        <v>5</v>
      </c>
      <c r="W14" s="557"/>
    </row>
    <row r="15" spans="1:23" x14ac:dyDescent="0.3">
      <c r="A15" s="30">
        <f>F4</f>
        <v>0.375</v>
      </c>
      <c r="B15" s="31" t="str">
        <f>B9</f>
        <v>Equipe 1</v>
      </c>
      <c r="C15" s="369" t="str">
        <f>B10</f>
        <v>Equipe 2</v>
      </c>
      <c r="D15" s="2"/>
      <c r="E15" s="32">
        <f>A16+$N$6+"00:02"</f>
        <v>0.39166666666666661</v>
      </c>
      <c r="F15" s="33" t="str">
        <f>F9</f>
        <v>Equipe 5</v>
      </c>
      <c r="G15" s="33" t="str">
        <f>F10</f>
        <v>Equipe 6</v>
      </c>
      <c r="H15" s="76"/>
      <c r="I15" s="34">
        <f>E16+$N$6+"00:02"</f>
        <v>0.40833333333333321</v>
      </c>
      <c r="J15" s="35" t="str">
        <f>J9</f>
        <v>Equipe 9</v>
      </c>
      <c r="K15" s="203" t="str">
        <f>J10</f>
        <v>Equipe 10</v>
      </c>
      <c r="L15" s="168"/>
      <c r="M15" s="30">
        <f>A15</f>
        <v>0.375</v>
      </c>
      <c r="N15" s="31" t="str">
        <f>N9</f>
        <v>Equipe 13</v>
      </c>
      <c r="O15" s="369" t="str">
        <f>N10</f>
        <v>Equipe 14</v>
      </c>
      <c r="P15" s="2"/>
      <c r="Q15" s="32">
        <f>M16+$N$6+"00:02"</f>
        <v>0.39166666666666661</v>
      </c>
      <c r="R15" s="33" t="str">
        <f>R9</f>
        <v>Equipe 17</v>
      </c>
      <c r="S15" s="33" t="str">
        <f>R10</f>
        <v>Equipe 18</v>
      </c>
      <c r="T15" s="76"/>
      <c r="U15" s="34">
        <f>Q16+$N$6+"00:02"</f>
        <v>0.40833333333333321</v>
      </c>
      <c r="V15" s="35" t="str">
        <f>V9</f>
        <v>Equipe 21</v>
      </c>
      <c r="W15" s="203" t="str">
        <f>V10</f>
        <v>Equipe 22</v>
      </c>
    </row>
    <row r="16" spans="1:23" ht="15" thickBot="1" x14ac:dyDescent="0.35">
      <c r="A16" s="38">
        <f>A15+$N$6+"00:02"</f>
        <v>0.3833333333333333</v>
      </c>
      <c r="B16" s="39" t="str">
        <f>B11</f>
        <v>Equipe 3</v>
      </c>
      <c r="C16" s="252" t="str">
        <f>B12</f>
        <v>Equipe 4</v>
      </c>
      <c r="D16" s="2"/>
      <c r="E16" s="40">
        <f>E15+$N$6+"00:02"</f>
        <v>0.39999999999999991</v>
      </c>
      <c r="F16" s="41" t="str">
        <f>F11</f>
        <v>Equipe 7</v>
      </c>
      <c r="G16" s="41" t="str">
        <f>F12</f>
        <v>Equipe 8</v>
      </c>
      <c r="H16" s="76"/>
      <c r="I16" s="42">
        <f>I15+N6+"00:02"</f>
        <v>0.41666666666666652</v>
      </c>
      <c r="J16" s="43" t="str">
        <f>J11</f>
        <v>Equipe 11</v>
      </c>
      <c r="K16" s="204" t="str">
        <f>J12</f>
        <v>Equipe 12</v>
      </c>
      <c r="L16" s="168"/>
      <c r="M16" s="38">
        <f>M15+$N$6+"00:02"</f>
        <v>0.3833333333333333</v>
      </c>
      <c r="N16" s="39" t="str">
        <f>N11</f>
        <v>Equipe 15</v>
      </c>
      <c r="O16" s="252" t="str">
        <f>N12</f>
        <v>Equipe 16</v>
      </c>
      <c r="P16" s="2"/>
      <c r="Q16" s="40">
        <f>Q15+$N$6+"00:02"</f>
        <v>0.39999999999999991</v>
      </c>
      <c r="R16" s="41" t="str">
        <f>R11</f>
        <v>Equipe 19</v>
      </c>
      <c r="S16" s="41" t="str">
        <f>R12</f>
        <v>Equipe 20</v>
      </c>
      <c r="T16" s="76"/>
      <c r="U16" s="42">
        <f>U15+Z6+"00:02"</f>
        <v>0.4097222222222221</v>
      </c>
      <c r="V16" s="43" t="str">
        <f>V11</f>
        <v>Equipe 23</v>
      </c>
      <c r="W16" s="204" t="str">
        <f>V12</f>
        <v>Equipe 24</v>
      </c>
    </row>
    <row r="17" spans="1:23" ht="4.95" customHeight="1" thickBot="1" x14ac:dyDescent="0.35">
      <c r="A17" s="19"/>
      <c r="B17" s="2"/>
      <c r="C17" s="2"/>
      <c r="D17" s="2"/>
      <c r="E17" s="2"/>
      <c r="F17" s="2"/>
      <c r="G17" s="47"/>
      <c r="H17" s="85"/>
      <c r="I17" s="2"/>
      <c r="J17" s="2"/>
      <c r="K17" s="21"/>
      <c r="L17" s="168"/>
      <c r="M17" s="19"/>
      <c r="N17" s="2"/>
      <c r="O17" s="2"/>
      <c r="P17" s="2"/>
      <c r="Q17" s="2"/>
      <c r="R17" s="2"/>
      <c r="S17" s="47"/>
      <c r="T17" s="85"/>
      <c r="U17" s="2"/>
      <c r="V17" s="2"/>
      <c r="W17" s="21"/>
    </row>
    <row r="18" spans="1:23" s="29" customFormat="1" x14ac:dyDescent="0.3">
      <c r="A18" s="24"/>
      <c r="B18" s="483" t="s">
        <v>6</v>
      </c>
      <c r="C18" s="484"/>
      <c r="D18" s="25"/>
      <c r="E18" s="26"/>
      <c r="F18" s="485" t="s">
        <v>6</v>
      </c>
      <c r="G18" s="485"/>
      <c r="H18" s="77"/>
      <c r="I18" s="27"/>
      <c r="J18" s="556" t="s">
        <v>6</v>
      </c>
      <c r="K18" s="557"/>
      <c r="L18" s="167"/>
      <c r="M18" s="24"/>
      <c r="N18" s="483" t="s">
        <v>6</v>
      </c>
      <c r="O18" s="484"/>
      <c r="P18" s="25"/>
      <c r="Q18" s="26"/>
      <c r="R18" s="485" t="s">
        <v>6</v>
      </c>
      <c r="S18" s="485"/>
      <c r="T18" s="77"/>
      <c r="U18" s="27"/>
      <c r="V18" s="556" t="s">
        <v>6</v>
      </c>
      <c r="W18" s="557"/>
    </row>
    <row r="19" spans="1:23" x14ac:dyDescent="0.3">
      <c r="A19" s="30">
        <f>I16+$N$6+"00:02"</f>
        <v>0.42499999999999982</v>
      </c>
      <c r="B19" s="31" t="str">
        <f>B9</f>
        <v>Equipe 1</v>
      </c>
      <c r="C19" s="369" t="str">
        <f>B11</f>
        <v>Equipe 3</v>
      </c>
      <c r="D19" s="2"/>
      <c r="E19" s="32">
        <f>A20+$N$6+"00:02"</f>
        <v>0.44166666666666643</v>
      </c>
      <c r="F19" s="33" t="str">
        <f>F9</f>
        <v>Equipe 5</v>
      </c>
      <c r="G19" s="33" t="str">
        <f>F11</f>
        <v>Equipe 7</v>
      </c>
      <c r="H19" s="76"/>
      <c r="I19" s="34">
        <f>E20+$N$6+"00:02"</f>
        <v>0.45833333333333304</v>
      </c>
      <c r="J19" s="35" t="str">
        <f>J9</f>
        <v>Equipe 9</v>
      </c>
      <c r="K19" s="203" t="str">
        <f>J11</f>
        <v>Equipe 11</v>
      </c>
      <c r="L19" s="168"/>
      <c r="M19" s="30">
        <f>A19</f>
        <v>0.42499999999999982</v>
      </c>
      <c r="N19" s="31" t="str">
        <f>N9</f>
        <v>Equipe 13</v>
      </c>
      <c r="O19" s="369" t="str">
        <f>N11</f>
        <v>Equipe 15</v>
      </c>
      <c r="P19" s="2"/>
      <c r="Q19" s="32">
        <f>M20+$N$6+"00:02"</f>
        <v>0.44166666666666643</v>
      </c>
      <c r="R19" s="33" t="str">
        <f>R9</f>
        <v>Equipe 17</v>
      </c>
      <c r="S19" s="33" t="str">
        <f>R11</f>
        <v>Equipe 19</v>
      </c>
      <c r="T19" s="76"/>
      <c r="U19" s="34">
        <f>Q20+$N$6+"00:02"</f>
        <v>0.45833333333333304</v>
      </c>
      <c r="V19" s="35" t="str">
        <f>V9</f>
        <v>Equipe 21</v>
      </c>
      <c r="W19" s="203" t="str">
        <f>V11</f>
        <v>Equipe 23</v>
      </c>
    </row>
    <row r="20" spans="1:23" ht="15" thickBot="1" x14ac:dyDescent="0.35">
      <c r="A20" s="38">
        <f>A19+$N$6+"00:02"</f>
        <v>0.43333333333333313</v>
      </c>
      <c r="B20" s="39" t="str">
        <f>B10</f>
        <v>Equipe 2</v>
      </c>
      <c r="C20" s="252" t="str">
        <f>B12</f>
        <v>Equipe 4</v>
      </c>
      <c r="D20" s="2"/>
      <c r="E20" s="40">
        <f>E19+$N$6+"00:02"</f>
        <v>0.44999999999999973</v>
      </c>
      <c r="F20" s="41" t="str">
        <f>F10</f>
        <v>Equipe 6</v>
      </c>
      <c r="G20" s="41" t="str">
        <f>F12</f>
        <v>Equipe 8</v>
      </c>
      <c r="H20" s="76"/>
      <c r="I20" s="42">
        <f>I19+$N$6+"00:02"</f>
        <v>0.46666666666666634</v>
      </c>
      <c r="J20" s="43" t="str">
        <f>J10</f>
        <v>Equipe 10</v>
      </c>
      <c r="K20" s="204" t="str">
        <f>J12</f>
        <v>Equipe 12</v>
      </c>
      <c r="L20" s="168"/>
      <c r="M20" s="38">
        <f>M19+$N$6+"00:02"</f>
        <v>0.43333333333333313</v>
      </c>
      <c r="N20" s="39" t="str">
        <f>N10</f>
        <v>Equipe 14</v>
      </c>
      <c r="O20" s="252" t="str">
        <f>N12</f>
        <v>Equipe 16</v>
      </c>
      <c r="P20" s="2"/>
      <c r="Q20" s="40">
        <f>Q19+$N$6+"00:02"</f>
        <v>0.44999999999999973</v>
      </c>
      <c r="R20" s="41" t="str">
        <f>R10</f>
        <v>Equipe 18</v>
      </c>
      <c r="S20" s="41" t="str">
        <f>R12</f>
        <v>Equipe 20</v>
      </c>
      <c r="T20" s="76"/>
      <c r="U20" s="42">
        <f>U19+$N$6+"00:02"</f>
        <v>0.46666666666666634</v>
      </c>
      <c r="V20" s="43" t="str">
        <f>V10</f>
        <v>Equipe 22</v>
      </c>
      <c r="W20" s="204" t="str">
        <f>V12</f>
        <v>Equipe 24</v>
      </c>
    </row>
    <row r="21" spans="1:23" ht="4.95" customHeight="1" thickBot="1" x14ac:dyDescent="0.35">
      <c r="A21" s="19"/>
      <c r="B21" s="2"/>
      <c r="C21" s="2"/>
      <c r="D21" s="2"/>
      <c r="E21" s="2"/>
      <c r="F21" s="2"/>
      <c r="G21" s="47"/>
      <c r="H21" s="85"/>
      <c r="I21" s="2"/>
      <c r="J21" s="2"/>
      <c r="K21" s="21"/>
      <c r="L21" s="168"/>
      <c r="M21" s="19"/>
      <c r="N21" s="2"/>
      <c r="O21" s="2"/>
      <c r="P21" s="2"/>
      <c r="Q21" s="2"/>
      <c r="R21" s="2"/>
      <c r="S21" s="47"/>
      <c r="T21" s="85"/>
      <c r="U21" s="2"/>
      <c r="V21" s="2"/>
      <c r="W21" s="21"/>
    </row>
    <row r="22" spans="1:23" s="29" customFormat="1" x14ac:dyDescent="0.3">
      <c r="A22" s="24"/>
      <c r="B22" s="483" t="s">
        <v>7</v>
      </c>
      <c r="C22" s="484"/>
      <c r="D22" s="25"/>
      <c r="E22" s="26"/>
      <c r="F22" s="485" t="s">
        <v>7</v>
      </c>
      <c r="G22" s="485"/>
      <c r="H22" s="77"/>
      <c r="I22" s="27"/>
      <c r="J22" s="556" t="s">
        <v>7</v>
      </c>
      <c r="K22" s="557"/>
      <c r="L22" s="167"/>
      <c r="M22" s="24"/>
      <c r="N22" s="483" t="s">
        <v>7</v>
      </c>
      <c r="O22" s="484"/>
      <c r="P22" s="25"/>
      <c r="Q22" s="26"/>
      <c r="R22" s="485" t="s">
        <v>7</v>
      </c>
      <c r="S22" s="485"/>
      <c r="T22" s="77"/>
      <c r="U22" s="27"/>
      <c r="V22" s="556" t="s">
        <v>7</v>
      </c>
      <c r="W22" s="557"/>
    </row>
    <row r="23" spans="1:23" x14ac:dyDescent="0.3">
      <c r="A23" s="30">
        <f>I20+$N$6+"00:02"</f>
        <v>0.47499999999999964</v>
      </c>
      <c r="B23" s="31" t="str">
        <f>B9</f>
        <v>Equipe 1</v>
      </c>
      <c r="C23" s="369" t="str">
        <f>B12</f>
        <v>Equipe 4</v>
      </c>
      <c r="D23" s="2"/>
      <c r="E23" s="32">
        <f>A24+$N$6+"00:02"</f>
        <v>0.49166666666666625</v>
      </c>
      <c r="F23" s="33" t="str">
        <f>F9</f>
        <v>Equipe 5</v>
      </c>
      <c r="G23" s="33" t="str">
        <f>F12</f>
        <v>Equipe 8</v>
      </c>
      <c r="H23" s="76"/>
      <c r="I23" s="34">
        <f>E24+N6+"00:02"</f>
        <v>0.50833333333333286</v>
      </c>
      <c r="J23" s="35" t="str">
        <f>J9</f>
        <v>Equipe 9</v>
      </c>
      <c r="K23" s="203" t="str">
        <f>J12</f>
        <v>Equipe 12</v>
      </c>
      <c r="L23" s="168"/>
      <c r="M23" s="30">
        <f>U20+$N$6+"00:02"</f>
        <v>0.47499999999999964</v>
      </c>
      <c r="N23" s="31" t="str">
        <f>N9</f>
        <v>Equipe 13</v>
      </c>
      <c r="O23" s="369" t="str">
        <f>N12</f>
        <v>Equipe 16</v>
      </c>
      <c r="P23" s="2"/>
      <c r="Q23" s="32">
        <f>M24+$N$6+"00:02"</f>
        <v>0.49166666666666625</v>
      </c>
      <c r="R23" s="33" t="str">
        <f>R9</f>
        <v>Equipe 17</v>
      </c>
      <c r="S23" s="33" t="str">
        <f>R12</f>
        <v>Equipe 20</v>
      </c>
      <c r="T23" s="76"/>
      <c r="U23" s="34">
        <f>Q24+$N$6+"00:02"</f>
        <v>0.50833333333333286</v>
      </c>
      <c r="V23" s="35" t="str">
        <f>V9</f>
        <v>Equipe 21</v>
      </c>
      <c r="W23" s="203" t="str">
        <f>V12</f>
        <v>Equipe 24</v>
      </c>
    </row>
    <row r="24" spans="1:23" ht="15" thickBot="1" x14ac:dyDescent="0.35">
      <c r="A24" s="38">
        <f>A23+$N$6+"00:02"</f>
        <v>0.48333333333333295</v>
      </c>
      <c r="B24" s="39" t="str">
        <f>B10</f>
        <v>Equipe 2</v>
      </c>
      <c r="C24" s="252" t="str">
        <f>B11</f>
        <v>Equipe 3</v>
      </c>
      <c r="D24" s="47"/>
      <c r="E24" s="40">
        <f>E23+$N$6+"00:02"</f>
        <v>0.49999999999999956</v>
      </c>
      <c r="F24" s="41" t="str">
        <f>F10</f>
        <v>Equipe 6</v>
      </c>
      <c r="G24" s="41" t="str">
        <f>F11</f>
        <v>Equipe 7</v>
      </c>
      <c r="H24" s="78"/>
      <c r="I24" s="42">
        <f>I23+N6+"00:02"</f>
        <v>0.51666666666666616</v>
      </c>
      <c r="J24" s="43" t="str">
        <f>J10</f>
        <v>Equipe 10</v>
      </c>
      <c r="K24" s="204" t="str">
        <f>J11</f>
        <v>Equipe 11</v>
      </c>
      <c r="L24" s="222"/>
      <c r="M24" s="38">
        <f>M23+$N$6+"00:02"</f>
        <v>0.48333333333333295</v>
      </c>
      <c r="N24" s="39" t="str">
        <f>N10</f>
        <v>Equipe 14</v>
      </c>
      <c r="O24" s="252" t="str">
        <f>N11</f>
        <v>Equipe 15</v>
      </c>
      <c r="P24" s="47"/>
      <c r="Q24" s="40">
        <f>Q23+$N$6+"00:02"</f>
        <v>0.49999999999999956</v>
      </c>
      <c r="R24" s="41" t="str">
        <f>R10</f>
        <v>Equipe 18</v>
      </c>
      <c r="S24" s="41" t="str">
        <f>R11</f>
        <v>Equipe 19</v>
      </c>
      <c r="T24" s="78"/>
      <c r="U24" s="42">
        <f>U23+$N$6+"00:02"</f>
        <v>0.51666666666666616</v>
      </c>
      <c r="V24" s="43" t="str">
        <f>V10</f>
        <v>Equipe 22</v>
      </c>
      <c r="W24" s="204" t="str">
        <f>V11</f>
        <v>Equipe 23</v>
      </c>
    </row>
    <row r="25" spans="1:23" ht="25.2" customHeight="1" thickBot="1" x14ac:dyDescent="0.3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</row>
    <row r="26" spans="1:23" ht="16.2" thickBot="1" x14ac:dyDescent="0.35">
      <c r="A26" s="471" t="s">
        <v>90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 t="s">
        <v>18</v>
      </c>
      <c r="L26" s="455"/>
      <c r="M26" s="455"/>
      <c r="N26" s="127">
        <v>6.9444444444444441E-3</v>
      </c>
      <c r="O26" s="128" t="s">
        <v>17</v>
      </c>
      <c r="P26" s="189"/>
      <c r="Q26" s="128"/>
      <c r="R26" s="20"/>
      <c r="S26" s="20"/>
      <c r="T26" s="20"/>
      <c r="U26" s="20"/>
      <c r="V26" s="20"/>
      <c r="W26" s="107"/>
    </row>
    <row r="27" spans="1:23" ht="16.2" thickBot="1" x14ac:dyDescent="0.35">
      <c r="A27" s="822" t="s">
        <v>87</v>
      </c>
      <c r="B27" s="823"/>
      <c r="C27" s="823"/>
      <c r="D27" s="823"/>
      <c r="E27" s="823"/>
      <c r="F27" s="823"/>
      <c r="G27" s="823"/>
      <c r="H27" s="823"/>
      <c r="I27" s="823"/>
      <c r="J27" s="823"/>
      <c r="K27" s="835"/>
      <c r="L27" s="221"/>
      <c r="M27" s="822" t="s">
        <v>88</v>
      </c>
      <c r="N27" s="823"/>
      <c r="O27" s="823"/>
      <c r="P27" s="823"/>
      <c r="Q27" s="823"/>
      <c r="R27" s="823"/>
      <c r="S27" s="823"/>
      <c r="T27" s="823"/>
      <c r="U27" s="823"/>
      <c r="V27" s="823"/>
      <c r="W27" s="835"/>
    </row>
    <row r="28" spans="1:23" x14ac:dyDescent="0.3">
      <c r="A28" s="125"/>
      <c r="B28" s="682" t="s">
        <v>41</v>
      </c>
      <c r="C28" s="684"/>
      <c r="D28" s="102"/>
      <c r="E28" s="124"/>
      <c r="F28" s="685" t="s">
        <v>42</v>
      </c>
      <c r="G28" s="687"/>
      <c r="H28" s="103"/>
      <c r="I28" s="97"/>
      <c r="J28" s="622" t="s">
        <v>43</v>
      </c>
      <c r="K28" s="623"/>
      <c r="L28" s="168"/>
      <c r="M28" s="125"/>
      <c r="N28" s="682" t="s">
        <v>55</v>
      </c>
      <c r="O28" s="684"/>
      <c r="P28" s="102"/>
      <c r="Q28" s="124"/>
      <c r="R28" s="685" t="s">
        <v>91</v>
      </c>
      <c r="S28" s="687"/>
      <c r="T28" s="103"/>
      <c r="U28" s="97"/>
      <c r="V28" s="622" t="s">
        <v>92</v>
      </c>
      <c r="W28" s="623"/>
    </row>
    <row r="29" spans="1:23" x14ac:dyDescent="0.3">
      <c r="A29" s="10">
        <v>1</v>
      </c>
      <c r="B29" s="675" t="str">
        <f>B9</f>
        <v>Equipe 1</v>
      </c>
      <c r="C29" s="775"/>
      <c r="D29" s="103"/>
      <c r="E29" s="11">
        <v>1</v>
      </c>
      <c r="F29" s="677" t="s">
        <v>26</v>
      </c>
      <c r="G29" s="771"/>
      <c r="H29" s="103"/>
      <c r="I29" s="12">
        <v>1</v>
      </c>
      <c r="J29" s="614" t="s">
        <v>37</v>
      </c>
      <c r="K29" s="776"/>
      <c r="L29" s="168"/>
      <c r="M29" s="10">
        <v>1</v>
      </c>
      <c r="N29" s="675" t="str">
        <f>N9</f>
        <v>Equipe 13</v>
      </c>
      <c r="O29" s="775"/>
      <c r="P29" s="103"/>
      <c r="Q29" s="11">
        <v>1</v>
      </c>
      <c r="R29" s="677" t="str">
        <f>R9</f>
        <v>Equipe 17</v>
      </c>
      <c r="S29" s="771"/>
      <c r="T29" s="103"/>
      <c r="U29" s="12">
        <v>1</v>
      </c>
      <c r="V29" s="614" t="str">
        <f>V9</f>
        <v>Equipe 21</v>
      </c>
      <c r="W29" s="776"/>
    </row>
    <row r="30" spans="1:23" x14ac:dyDescent="0.3">
      <c r="A30" s="10">
        <v>2</v>
      </c>
      <c r="B30" s="675" t="str">
        <f>F10</f>
        <v>Equipe 6</v>
      </c>
      <c r="C30" s="775"/>
      <c r="D30" s="103"/>
      <c r="E30" s="11">
        <v>2</v>
      </c>
      <c r="F30" s="677" t="str">
        <f>J10</f>
        <v>Equipe 10</v>
      </c>
      <c r="G30" s="771"/>
      <c r="H30" s="103"/>
      <c r="I30" s="12">
        <v>2</v>
      </c>
      <c r="J30" s="614" t="str">
        <f>N10</f>
        <v>Equipe 14</v>
      </c>
      <c r="K30" s="776"/>
      <c r="L30" s="168"/>
      <c r="M30" s="10">
        <v>2</v>
      </c>
      <c r="N30" s="675" t="str">
        <f>R10</f>
        <v>Equipe 18</v>
      </c>
      <c r="O30" s="775"/>
      <c r="P30" s="103"/>
      <c r="Q30" s="11">
        <v>2</v>
      </c>
      <c r="R30" s="677" t="str">
        <f>V10</f>
        <v>Equipe 22</v>
      </c>
      <c r="S30" s="771"/>
      <c r="T30" s="103"/>
      <c r="U30" s="12">
        <v>2</v>
      </c>
      <c r="V30" s="614" t="str">
        <f>B10</f>
        <v>Equipe 2</v>
      </c>
      <c r="W30" s="776"/>
    </row>
    <row r="31" spans="1:23" x14ac:dyDescent="0.3">
      <c r="A31" s="10">
        <v>3</v>
      </c>
      <c r="B31" s="675" t="str">
        <f>J11</f>
        <v>Equipe 11</v>
      </c>
      <c r="C31" s="775"/>
      <c r="D31" s="103"/>
      <c r="E31" s="11">
        <v>3</v>
      </c>
      <c r="F31" s="677" t="str">
        <f>N11</f>
        <v>Equipe 15</v>
      </c>
      <c r="G31" s="771"/>
      <c r="H31" s="103"/>
      <c r="I31" s="12">
        <v>3</v>
      </c>
      <c r="J31" s="614" t="str">
        <f>R11</f>
        <v>Equipe 19</v>
      </c>
      <c r="K31" s="776"/>
      <c r="L31" s="168"/>
      <c r="M31" s="10">
        <v>3</v>
      </c>
      <c r="N31" s="675" t="str">
        <f>V11</f>
        <v>Equipe 23</v>
      </c>
      <c r="O31" s="775"/>
      <c r="P31" s="103"/>
      <c r="Q31" s="11">
        <v>3</v>
      </c>
      <c r="R31" s="677" t="str">
        <f>B11</f>
        <v>Equipe 3</v>
      </c>
      <c r="S31" s="771"/>
      <c r="T31" s="103"/>
      <c r="U31" s="12">
        <v>3</v>
      </c>
      <c r="V31" s="614" t="str">
        <f>F11</f>
        <v>Equipe 7</v>
      </c>
      <c r="W31" s="776"/>
    </row>
    <row r="32" spans="1:23" ht="15" thickBot="1" x14ac:dyDescent="0.35">
      <c r="A32" s="15">
        <v>4</v>
      </c>
      <c r="B32" s="671" t="str">
        <f>N12</f>
        <v>Equipe 16</v>
      </c>
      <c r="C32" s="772"/>
      <c r="D32" s="103"/>
      <c r="E32" s="16">
        <v>4</v>
      </c>
      <c r="F32" s="673" t="str">
        <f>R12</f>
        <v>Equipe 20</v>
      </c>
      <c r="G32" s="773"/>
      <c r="H32" s="103"/>
      <c r="I32" s="17">
        <v>4</v>
      </c>
      <c r="J32" s="616" t="str">
        <f>V12</f>
        <v>Equipe 24</v>
      </c>
      <c r="K32" s="774"/>
      <c r="L32" s="168"/>
      <c r="M32" s="15">
        <v>4</v>
      </c>
      <c r="N32" s="671" t="str">
        <f>B12</f>
        <v>Equipe 4</v>
      </c>
      <c r="O32" s="772"/>
      <c r="P32" s="103"/>
      <c r="Q32" s="16">
        <v>4</v>
      </c>
      <c r="R32" s="673" t="s">
        <v>29</v>
      </c>
      <c r="S32" s="773"/>
      <c r="T32" s="103"/>
      <c r="U32" s="17">
        <v>4</v>
      </c>
      <c r="V32" s="616" t="str">
        <f>J12</f>
        <v>Equipe 12</v>
      </c>
      <c r="W32" s="774"/>
    </row>
    <row r="33" spans="1:23" ht="4.95" customHeight="1" thickBot="1" x14ac:dyDescent="0.35">
      <c r="A33" s="19"/>
      <c r="B33" s="2"/>
      <c r="C33" s="2"/>
      <c r="D33" s="2"/>
      <c r="E33" s="2"/>
      <c r="F33" s="2"/>
      <c r="G33" s="22"/>
      <c r="H33" s="85"/>
      <c r="I33" s="2"/>
      <c r="J33" s="2"/>
      <c r="K33" s="21"/>
      <c r="L33" s="168"/>
      <c r="M33" s="19"/>
      <c r="N33" s="2"/>
      <c r="O33" s="2"/>
      <c r="P33" s="2"/>
      <c r="Q33" s="2"/>
      <c r="R33" s="2"/>
      <c r="S33" s="22"/>
      <c r="T33" s="85"/>
      <c r="U33" s="2"/>
      <c r="V33" s="2"/>
      <c r="W33" s="21"/>
    </row>
    <row r="34" spans="1:23" x14ac:dyDescent="0.3">
      <c r="A34" s="24"/>
      <c r="B34" s="483" t="s">
        <v>10</v>
      </c>
      <c r="C34" s="484"/>
      <c r="D34" s="25"/>
      <c r="E34" s="26"/>
      <c r="F34" s="485" t="s">
        <v>10</v>
      </c>
      <c r="G34" s="485"/>
      <c r="H34" s="77"/>
      <c r="I34" s="27"/>
      <c r="J34" s="556" t="s">
        <v>10</v>
      </c>
      <c r="K34" s="557"/>
      <c r="L34" s="168"/>
      <c r="M34" s="24"/>
      <c r="N34" s="483" t="s">
        <v>10</v>
      </c>
      <c r="O34" s="484"/>
      <c r="P34" s="25"/>
      <c r="Q34" s="26"/>
      <c r="R34" s="485" t="s">
        <v>10</v>
      </c>
      <c r="S34" s="485"/>
      <c r="T34" s="77"/>
      <c r="U34" s="27"/>
      <c r="V34" s="556" t="s">
        <v>10</v>
      </c>
      <c r="W34" s="557"/>
    </row>
    <row r="35" spans="1:23" x14ac:dyDescent="0.3">
      <c r="A35" s="30">
        <f>I24+N6+"00:02"+L5</f>
        <v>0.52499999999999947</v>
      </c>
      <c r="B35" s="31" t="str">
        <f>B29</f>
        <v>Equipe 1</v>
      </c>
      <c r="C35" s="369" t="str">
        <f>B30</f>
        <v>Equipe 6</v>
      </c>
      <c r="D35" s="2"/>
      <c r="E35" s="32">
        <f>A36+$N$6+"00:02"</f>
        <v>0.54166666666666607</v>
      </c>
      <c r="F35" s="33" t="str">
        <f>F29</f>
        <v>Equipe 5</v>
      </c>
      <c r="G35" s="33" t="str">
        <f>F30</f>
        <v>Equipe 10</v>
      </c>
      <c r="H35" s="76"/>
      <c r="I35" s="34">
        <f>E36+$N$6+"00:02"</f>
        <v>0.55833333333333268</v>
      </c>
      <c r="J35" s="35" t="str">
        <f>J29</f>
        <v>Equipe 9</v>
      </c>
      <c r="K35" s="203" t="str">
        <f>J30</f>
        <v>Equipe 14</v>
      </c>
      <c r="L35" s="168"/>
      <c r="M35" s="30">
        <f>A35</f>
        <v>0.52499999999999947</v>
      </c>
      <c r="N35" s="31" t="str">
        <f>N29</f>
        <v>Equipe 13</v>
      </c>
      <c r="O35" s="369" t="str">
        <f>N30</f>
        <v>Equipe 18</v>
      </c>
      <c r="P35" s="2"/>
      <c r="Q35" s="32">
        <f>M36+$N$6+"00:02"</f>
        <v>0.54166666666666607</v>
      </c>
      <c r="R35" s="33" t="str">
        <f>R29</f>
        <v>Equipe 17</v>
      </c>
      <c r="S35" s="33" t="str">
        <f>R30</f>
        <v>Equipe 22</v>
      </c>
      <c r="T35" s="76"/>
      <c r="U35" s="34">
        <f>Q36+$N$6+"00:02"</f>
        <v>0.55833333333333268</v>
      </c>
      <c r="V35" s="35" t="str">
        <f>V29</f>
        <v>Equipe 21</v>
      </c>
      <c r="W35" s="203" t="str">
        <f>V30</f>
        <v>Equipe 2</v>
      </c>
    </row>
    <row r="36" spans="1:23" ht="15" thickBot="1" x14ac:dyDescent="0.35">
      <c r="A36" s="38">
        <f>A35+$N$6+"00:02"</f>
        <v>0.53333333333333277</v>
      </c>
      <c r="B36" s="39" t="str">
        <f>B31</f>
        <v>Equipe 11</v>
      </c>
      <c r="C36" s="252" t="str">
        <f>B32</f>
        <v>Equipe 16</v>
      </c>
      <c r="D36" s="2"/>
      <c r="E36" s="40">
        <f>E35+$N$6+"00:02"</f>
        <v>0.54999999999999938</v>
      </c>
      <c r="F36" s="41" t="str">
        <f>F31</f>
        <v>Equipe 15</v>
      </c>
      <c r="G36" s="41" t="str">
        <f>F32</f>
        <v>Equipe 20</v>
      </c>
      <c r="H36" s="76"/>
      <c r="I36" s="42">
        <f>I35+G26+"00:02"</f>
        <v>0.55972222222222157</v>
      </c>
      <c r="J36" s="43" t="str">
        <f>J31</f>
        <v>Equipe 19</v>
      </c>
      <c r="K36" s="204" t="str">
        <f>J32</f>
        <v>Equipe 24</v>
      </c>
      <c r="L36" s="168"/>
      <c r="M36" s="38">
        <f>M35+$N$6+"00:02"</f>
        <v>0.53333333333333277</v>
      </c>
      <c r="N36" s="39" t="str">
        <f>N31</f>
        <v>Equipe 23</v>
      </c>
      <c r="O36" s="252" t="str">
        <f>N32</f>
        <v>Equipe 4</v>
      </c>
      <c r="P36" s="2"/>
      <c r="Q36" s="40">
        <f>Q35+$N$6+"00:02"</f>
        <v>0.54999999999999938</v>
      </c>
      <c r="R36" s="41" t="str">
        <f>R31</f>
        <v>Equipe 3</v>
      </c>
      <c r="S36" s="41" t="str">
        <f>R32</f>
        <v>Equipe 8</v>
      </c>
      <c r="T36" s="76"/>
      <c r="U36" s="42">
        <f>U35+S26+"00:02"</f>
        <v>0.55972222222222157</v>
      </c>
      <c r="V36" s="43" t="str">
        <f>V31</f>
        <v>Equipe 7</v>
      </c>
      <c r="W36" s="204" t="str">
        <f>V32</f>
        <v>Equipe 12</v>
      </c>
    </row>
    <row r="37" spans="1:23" ht="4.95" customHeight="1" thickBot="1" x14ac:dyDescent="0.35">
      <c r="A37" s="19"/>
      <c r="B37" s="2"/>
      <c r="C37" s="2"/>
      <c r="D37" s="2"/>
      <c r="E37" s="2"/>
      <c r="F37" s="2"/>
      <c r="G37" s="47"/>
      <c r="H37" s="85"/>
      <c r="I37" s="2"/>
      <c r="J37" s="2"/>
      <c r="K37" s="21"/>
      <c r="L37" s="168"/>
      <c r="M37" s="19"/>
      <c r="N37" s="2"/>
      <c r="O37" s="2"/>
      <c r="P37" s="2"/>
      <c r="Q37" s="2"/>
      <c r="R37" s="2"/>
      <c r="S37" s="47"/>
      <c r="T37" s="85"/>
      <c r="U37" s="2"/>
      <c r="V37" s="2"/>
      <c r="W37" s="21"/>
    </row>
    <row r="38" spans="1:23" x14ac:dyDescent="0.3">
      <c r="A38" s="24"/>
      <c r="B38" s="483" t="s">
        <v>11</v>
      </c>
      <c r="C38" s="484"/>
      <c r="D38" s="25"/>
      <c r="E38" s="26"/>
      <c r="F38" s="485" t="s">
        <v>11</v>
      </c>
      <c r="G38" s="485"/>
      <c r="H38" s="77"/>
      <c r="I38" s="27"/>
      <c r="J38" s="556" t="s">
        <v>11</v>
      </c>
      <c r="K38" s="557"/>
      <c r="L38" s="168"/>
      <c r="M38" s="24"/>
      <c r="N38" s="483" t="s">
        <v>11</v>
      </c>
      <c r="O38" s="484"/>
      <c r="P38" s="25"/>
      <c r="Q38" s="26"/>
      <c r="R38" s="485" t="s">
        <v>11</v>
      </c>
      <c r="S38" s="485"/>
      <c r="T38" s="77"/>
      <c r="U38" s="27"/>
      <c r="V38" s="556" t="s">
        <v>11</v>
      </c>
      <c r="W38" s="557"/>
    </row>
    <row r="39" spans="1:23" x14ac:dyDescent="0.3">
      <c r="A39" s="30">
        <f>I36+$N$6+"00:02"</f>
        <v>0.56805555555555487</v>
      </c>
      <c r="B39" s="31" t="str">
        <f>B29</f>
        <v>Equipe 1</v>
      </c>
      <c r="C39" s="369" t="str">
        <f>B31</f>
        <v>Equipe 11</v>
      </c>
      <c r="D39" s="2"/>
      <c r="E39" s="32">
        <f>A40+$N$6+"00:02"</f>
        <v>0.58472222222222148</v>
      </c>
      <c r="F39" s="33" t="str">
        <f>F29</f>
        <v>Equipe 5</v>
      </c>
      <c r="G39" s="33" t="str">
        <f>F31</f>
        <v>Equipe 15</v>
      </c>
      <c r="H39" s="76"/>
      <c r="I39" s="34">
        <f>E40+$N$6+"00:02"</f>
        <v>0.60138888888888808</v>
      </c>
      <c r="J39" s="35" t="str">
        <f>J29</f>
        <v>Equipe 9</v>
      </c>
      <c r="K39" s="203" t="str">
        <f>J31</f>
        <v>Equipe 19</v>
      </c>
      <c r="L39" s="168"/>
      <c r="M39" s="30">
        <f>U36+$N$6+"00:02"</f>
        <v>0.56805555555555487</v>
      </c>
      <c r="N39" s="31" t="str">
        <f>N29</f>
        <v>Equipe 13</v>
      </c>
      <c r="O39" s="369" t="str">
        <f>N31</f>
        <v>Equipe 23</v>
      </c>
      <c r="P39" s="2"/>
      <c r="Q39" s="32">
        <f>M40+$N$6+"00:02"</f>
        <v>0.58472222222222148</v>
      </c>
      <c r="R39" s="33" t="str">
        <f>R29</f>
        <v>Equipe 17</v>
      </c>
      <c r="S39" s="33" t="str">
        <f>R31</f>
        <v>Equipe 3</v>
      </c>
      <c r="T39" s="76"/>
      <c r="U39" s="34">
        <f>Q40+$N$6+"00:02"</f>
        <v>0.60138888888888808</v>
      </c>
      <c r="V39" s="35" t="str">
        <f>V29</f>
        <v>Equipe 21</v>
      </c>
      <c r="W39" s="203" t="str">
        <f>V31</f>
        <v>Equipe 7</v>
      </c>
    </row>
    <row r="40" spans="1:23" ht="15" thickBot="1" x14ac:dyDescent="0.35">
      <c r="A40" s="38">
        <f>A39+$N$6+"00:02"</f>
        <v>0.57638888888888817</v>
      </c>
      <c r="B40" s="39" t="str">
        <f>B30</f>
        <v>Equipe 6</v>
      </c>
      <c r="C40" s="252" t="str">
        <f>B32</f>
        <v>Equipe 16</v>
      </c>
      <c r="D40" s="2"/>
      <c r="E40" s="40">
        <f>E39+$N$6+"00:02"</f>
        <v>0.59305555555555478</v>
      </c>
      <c r="F40" s="41" t="str">
        <f>F30</f>
        <v>Equipe 10</v>
      </c>
      <c r="G40" s="41" t="str">
        <f>F32</f>
        <v>Equipe 20</v>
      </c>
      <c r="H40" s="76"/>
      <c r="I40" s="42">
        <f>I39+$N$6+"00:02"</f>
        <v>0.60972222222222139</v>
      </c>
      <c r="J40" s="43" t="str">
        <f>J30</f>
        <v>Equipe 14</v>
      </c>
      <c r="K40" s="204" t="str">
        <f>J32</f>
        <v>Equipe 24</v>
      </c>
      <c r="L40" s="168"/>
      <c r="M40" s="38">
        <f>M39+$N$6+"00:02"</f>
        <v>0.57638888888888817</v>
      </c>
      <c r="N40" s="39" t="str">
        <f>N30</f>
        <v>Equipe 18</v>
      </c>
      <c r="O40" s="252" t="str">
        <f>N32</f>
        <v>Equipe 4</v>
      </c>
      <c r="P40" s="2"/>
      <c r="Q40" s="40">
        <f>Q39+$N$6+"00:02"</f>
        <v>0.59305555555555478</v>
      </c>
      <c r="R40" s="41" t="str">
        <f>R30</f>
        <v>Equipe 22</v>
      </c>
      <c r="S40" s="41" t="str">
        <f>R32</f>
        <v>Equipe 8</v>
      </c>
      <c r="T40" s="76"/>
      <c r="U40" s="42">
        <f>U39+$N$6+"00:02"</f>
        <v>0.60972222222222139</v>
      </c>
      <c r="V40" s="43" t="str">
        <f>V30</f>
        <v>Equipe 2</v>
      </c>
      <c r="W40" s="204" t="str">
        <f>V32</f>
        <v>Equipe 12</v>
      </c>
    </row>
    <row r="41" spans="1:23" ht="4.95" customHeight="1" thickBot="1" x14ac:dyDescent="0.35">
      <c r="A41" s="19"/>
      <c r="B41" s="2"/>
      <c r="C41" s="2"/>
      <c r="D41" s="2"/>
      <c r="E41" s="2"/>
      <c r="F41" s="2"/>
      <c r="G41" s="47"/>
      <c r="H41" s="85"/>
      <c r="I41" s="2"/>
      <c r="J41" s="2"/>
      <c r="K41" s="21"/>
      <c r="L41" s="168"/>
      <c r="M41" s="19"/>
      <c r="N41" s="2"/>
      <c r="O41" s="2"/>
      <c r="P41" s="2"/>
      <c r="Q41" s="2"/>
      <c r="R41" s="2"/>
      <c r="S41" s="47"/>
      <c r="T41" s="85"/>
      <c r="U41" s="2"/>
      <c r="V41" s="2"/>
      <c r="W41" s="21"/>
    </row>
    <row r="42" spans="1:23" x14ac:dyDescent="0.3">
      <c r="A42" s="24"/>
      <c r="B42" s="483" t="s">
        <v>12</v>
      </c>
      <c r="C42" s="484"/>
      <c r="D42" s="25"/>
      <c r="E42" s="26"/>
      <c r="F42" s="485" t="s">
        <v>12</v>
      </c>
      <c r="G42" s="485"/>
      <c r="H42" s="77"/>
      <c r="I42" s="27"/>
      <c r="J42" s="556" t="s">
        <v>12</v>
      </c>
      <c r="K42" s="557"/>
      <c r="L42" s="168"/>
      <c r="M42" s="24"/>
      <c r="N42" s="483" t="s">
        <v>12</v>
      </c>
      <c r="O42" s="484"/>
      <c r="P42" s="25"/>
      <c r="Q42" s="26"/>
      <c r="R42" s="485" t="s">
        <v>12</v>
      </c>
      <c r="S42" s="485"/>
      <c r="T42" s="77"/>
      <c r="U42" s="27"/>
      <c r="V42" s="556" t="s">
        <v>12</v>
      </c>
      <c r="W42" s="557"/>
    </row>
    <row r="43" spans="1:23" x14ac:dyDescent="0.3">
      <c r="A43" s="30">
        <f>I40+$N$6+"00:02"</f>
        <v>0.61805555555555469</v>
      </c>
      <c r="B43" s="31" t="str">
        <f>B29</f>
        <v>Equipe 1</v>
      </c>
      <c r="C43" s="369" t="str">
        <f>B32</f>
        <v>Equipe 16</v>
      </c>
      <c r="D43" s="2"/>
      <c r="E43" s="32">
        <f>A44+$N$6+"00:02"</f>
        <v>0.6347222222222213</v>
      </c>
      <c r="F43" s="33" t="str">
        <f>F29</f>
        <v>Equipe 5</v>
      </c>
      <c r="G43" s="33" t="str">
        <f>F32</f>
        <v>Equipe 20</v>
      </c>
      <c r="H43" s="76"/>
      <c r="I43" s="34">
        <f>E44+G26+"00:02"</f>
        <v>0.64444444444444349</v>
      </c>
      <c r="J43" s="35" t="str">
        <f>J29</f>
        <v>Equipe 9</v>
      </c>
      <c r="K43" s="203" t="str">
        <f>J32</f>
        <v>Equipe 24</v>
      </c>
      <c r="L43" s="168"/>
      <c r="M43" s="30">
        <f>U40+$N$6+"00:02"</f>
        <v>0.61805555555555469</v>
      </c>
      <c r="N43" s="31" t="str">
        <f>N29</f>
        <v>Equipe 13</v>
      </c>
      <c r="O43" s="369" t="str">
        <f>N32</f>
        <v>Equipe 4</v>
      </c>
      <c r="P43" s="2"/>
      <c r="Q43" s="32">
        <f>M44+$N$6+"00:02"</f>
        <v>0.6347222222222213</v>
      </c>
      <c r="R43" s="33" t="str">
        <f>R29</f>
        <v>Equipe 17</v>
      </c>
      <c r="S43" s="33" t="str">
        <f>R32</f>
        <v>Equipe 8</v>
      </c>
      <c r="T43" s="76"/>
      <c r="U43" s="34">
        <f>Q44+S26+"00:02"</f>
        <v>0.64444444444444349</v>
      </c>
      <c r="V43" s="35" t="str">
        <f>V29</f>
        <v>Equipe 21</v>
      </c>
      <c r="W43" s="203" t="str">
        <f>V32</f>
        <v>Equipe 12</v>
      </c>
    </row>
    <row r="44" spans="1:23" ht="15" thickBot="1" x14ac:dyDescent="0.35">
      <c r="A44" s="38">
        <f>A43+$N$6+"00:02"</f>
        <v>0.626388888888888</v>
      </c>
      <c r="B44" s="39" t="str">
        <f>B30</f>
        <v>Equipe 6</v>
      </c>
      <c r="C44" s="252" t="str">
        <f>B31</f>
        <v>Equipe 11</v>
      </c>
      <c r="D44" s="47"/>
      <c r="E44" s="40">
        <f>E43+$N$6+"00:02"</f>
        <v>0.6430555555555546</v>
      </c>
      <c r="F44" s="41" t="str">
        <f>F30</f>
        <v>Equipe 10</v>
      </c>
      <c r="G44" s="41" t="str">
        <f>F31</f>
        <v>Equipe 15</v>
      </c>
      <c r="H44" s="78"/>
      <c r="I44" s="42">
        <f>I43+G26+"00:02"</f>
        <v>0.64583333333333237</v>
      </c>
      <c r="J44" s="43" t="str">
        <f>J30</f>
        <v>Equipe 14</v>
      </c>
      <c r="K44" s="204" t="str">
        <f>J31</f>
        <v>Equipe 19</v>
      </c>
      <c r="L44" s="222"/>
      <c r="M44" s="38">
        <f>M43+$N$6+"00:02"</f>
        <v>0.626388888888888</v>
      </c>
      <c r="N44" s="39" t="str">
        <f>N30</f>
        <v>Equipe 18</v>
      </c>
      <c r="O44" s="252" t="str">
        <f>N31</f>
        <v>Equipe 23</v>
      </c>
      <c r="P44" s="47"/>
      <c r="Q44" s="40">
        <f>Q43+$N$6+"00:02"</f>
        <v>0.6430555555555546</v>
      </c>
      <c r="R44" s="41" t="str">
        <f>R30</f>
        <v>Equipe 22</v>
      </c>
      <c r="S44" s="41" t="str">
        <f>R31</f>
        <v>Equipe 3</v>
      </c>
      <c r="T44" s="78"/>
      <c r="U44" s="42">
        <f>U43+S26+"00:02"</f>
        <v>0.64583333333333237</v>
      </c>
      <c r="V44" s="43" t="str">
        <f>V30</f>
        <v>Equipe 2</v>
      </c>
      <c r="W44" s="204" t="str">
        <f>V31</f>
        <v>Equipe 7</v>
      </c>
    </row>
    <row r="45" spans="1:23" x14ac:dyDescent="0.3">
      <c r="A45" s="137"/>
      <c r="B45" s="138"/>
      <c r="C45" s="138"/>
      <c r="D45" s="85"/>
      <c r="E45" s="137"/>
      <c r="F45" s="138"/>
      <c r="G45" s="138"/>
      <c r="H45" s="85"/>
      <c r="I45" s="137"/>
      <c r="J45" s="138"/>
      <c r="K45" s="138"/>
      <c r="L45" s="85"/>
      <c r="M45" s="137"/>
      <c r="N45" s="138"/>
      <c r="O45" s="138"/>
      <c r="P45" s="85"/>
      <c r="Q45" s="137"/>
      <c r="R45" s="138"/>
      <c r="S45" s="138"/>
      <c r="T45" s="85"/>
      <c r="U45" s="137"/>
      <c r="V45" s="138"/>
      <c r="W45" s="138"/>
    </row>
    <row r="46" spans="1:23" x14ac:dyDescent="0.3">
      <c r="A46" s="464"/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223"/>
      <c r="W46" s="387" t="s">
        <v>172</v>
      </c>
    </row>
  </sheetData>
  <sheetProtection sheet="1" scenarios="1" selectLockedCells="1"/>
  <mergeCells count="111">
    <mergeCell ref="R42:S42"/>
    <mergeCell ref="V42:W42"/>
    <mergeCell ref="A26:J26"/>
    <mergeCell ref="K26:M26"/>
    <mergeCell ref="A27:K27"/>
    <mergeCell ref="M27:W27"/>
    <mergeCell ref="R32:S32"/>
    <mergeCell ref="V32:W32"/>
    <mergeCell ref="N34:O34"/>
    <mergeCell ref="R34:S34"/>
    <mergeCell ref="V34:W34"/>
    <mergeCell ref="N38:O38"/>
    <mergeCell ref="R38:S38"/>
    <mergeCell ref="V38:W38"/>
    <mergeCell ref="R29:S29"/>
    <mergeCell ref="V29:W29"/>
    <mergeCell ref="N30:O30"/>
    <mergeCell ref="R30:S30"/>
    <mergeCell ref="V30:W30"/>
    <mergeCell ref="N31:O31"/>
    <mergeCell ref="R31:S31"/>
    <mergeCell ref="V31:W31"/>
    <mergeCell ref="J30:K30"/>
    <mergeCell ref="B31:C31"/>
    <mergeCell ref="R22:S22"/>
    <mergeCell ref="V22:W22"/>
    <mergeCell ref="N28:O28"/>
    <mergeCell ref="R28:S28"/>
    <mergeCell ref="V28:W28"/>
    <mergeCell ref="M7:W7"/>
    <mergeCell ref="N14:O14"/>
    <mergeCell ref="R14:S14"/>
    <mergeCell ref="V14:W14"/>
    <mergeCell ref="N18:O18"/>
    <mergeCell ref="R18:S18"/>
    <mergeCell ref="V18:W18"/>
    <mergeCell ref="R10:S10"/>
    <mergeCell ref="R11:S11"/>
    <mergeCell ref="R12:S12"/>
    <mergeCell ref="V10:W10"/>
    <mergeCell ref="V11:W11"/>
    <mergeCell ref="V12:W12"/>
    <mergeCell ref="V1:W5"/>
    <mergeCell ref="I5:K5"/>
    <mergeCell ref="K6:M6"/>
    <mergeCell ref="A6:J6"/>
    <mergeCell ref="L4:M4"/>
    <mergeCell ref="J4:K4"/>
    <mergeCell ref="R8:S8"/>
    <mergeCell ref="R9:S9"/>
    <mergeCell ref="V8:W8"/>
    <mergeCell ref="V9:W9"/>
    <mergeCell ref="B8:C8"/>
    <mergeCell ref="F8:G8"/>
    <mergeCell ref="J8:K8"/>
    <mergeCell ref="B9:C9"/>
    <mergeCell ref="F9:G9"/>
    <mergeCell ref="J9:K9"/>
    <mergeCell ref="A7:K7"/>
    <mergeCell ref="L5:M5"/>
    <mergeCell ref="A1:U1"/>
    <mergeCell ref="A46:K46"/>
    <mergeCell ref="N8:O8"/>
    <mergeCell ref="N9:O9"/>
    <mergeCell ref="N10:O10"/>
    <mergeCell ref="N11:O11"/>
    <mergeCell ref="N12:O12"/>
    <mergeCell ref="N22:O22"/>
    <mergeCell ref="N29:O29"/>
    <mergeCell ref="N32:O32"/>
    <mergeCell ref="N42:O42"/>
    <mergeCell ref="B38:C38"/>
    <mergeCell ref="F38:G38"/>
    <mergeCell ref="J38:K38"/>
    <mergeCell ref="B42:C42"/>
    <mergeCell ref="F42:G42"/>
    <mergeCell ref="J42:K42"/>
    <mergeCell ref="B32:C32"/>
    <mergeCell ref="F32:G32"/>
    <mergeCell ref="J32:K32"/>
    <mergeCell ref="B34:C34"/>
    <mergeCell ref="F34:G34"/>
    <mergeCell ref="J34:K34"/>
    <mergeCell ref="B30:C30"/>
    <mergeCell ref="F30:G30"/>
    <mergeCell ref="F31:G31"/>
    <mergeCell ref="J31:K31"/>
    <mergeCell ref="B28:C28"/>
    <mergeCell ref="F28:G28"/>
    <mergeCell ref="J28:K28"/>
    <mergeCell ref="B29:C29"/>
    <mergeCell ref="F29:G29"/>
    <mergeCell ref="J29:K29"/>
    <mergeCell ref="B18:C18"/>
    <mergeCell ref="F18:G18"/>
    <mergeCell ref="J18:K18"/>
    <mergeCell ref="B22:C22"/>
    <mergeCell ref="F22:G22"/>
    <mergeCell ref="J22:K22"/>
    <mergeCell ref="B12:C12"/>
    <mergeCell ref="F12:G12"/>
    <mergeCell ref="J12:K12"/>
    <mergeCell ref="B14:C14"/>
    <mergeCell ref="F14:G14"/>
    <mergeCell ref="J14:K14"/>
    <mergeCell ref="B10:C10"/>
    <mergeCell ref="F10:G10"/>
    <mergeCell ref="J10:K10"/>
    <mergeCell ref="B11:C11"/>
    <mergeCell ref="F11:G11"/>
    <mergeCell ref="J11:K11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1" orientation="landscape" horizontalDpi="300" verticalDpi="30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11"/>
  <sheetViews>
    <sheetView showGridLines="0" topLeftCell="A7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38" width="5.77734375" style="1" customWidth="1"/>
    <col min="39" max="16384" width="11.5546875" style="1"/>
  </cols>
  <sheetData>
    <row r="1" spans="1:23" ht="25.05" customHeight="1" x14ac:dyDescent="0.4">
      <c r="A1" s="504" t="s">
        <v>222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90"/>
      <c r="U1" s="460"/>
      <c r="V1" s="461"/>
      <c r="W1" s="462"/>
    </row>
    <row r="2" spans="1:23" ht="25.05" customHeight="1" x14ac:dyDescent="0.3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463"/>
      <c r="V2" s="464"/>
      <c r="W2" s="465"/>
    </row>
    <row r="3" spans="1:23" ht="25.05" customHeight="1" thickBot="1" x14ac:dyDescent="0.35">
      <c r="A3" s="506" t="s">
        <v>13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463"/>
      <c r="V3" s="464"/>
      <c r="W3" s="465"/>
    </row>
    <row r="4" spans="1:23" ht="25.05" customHeight="1" thickBot="1" x14ac:dyDescent="0.35">
      <c r="A4" s="263" t="s">
        <v>52</v>
      </c>
      <c r="B4" s="311"/>
      <c r="C4" s="311"/>
      <c r="D4" s="311"/>
      <c r="E4" s="508">
        <v>0.375</v>
      </c>
      <c r="F4" s="509"/>
      <c r="G4" s="510"/>
      <c r="H4" s="396"/>
      <c r="I4" s="511" t="s">
        <v>54</v>
      </c>
      <c r="J4" s="511"/>
      <c r="K4" s="511"/>
      <c r="L4" s="512">
        <f>(3*J6)+(3*J33)</f>
        <v>3.3333333333333333E-2</v>
      </c>
      <c r="M4" s="512"/>
      <c r="N4" s="264" t="s">
        <v>33</v>
      </c>
      <c r="O4" s="319"/>
      <c r="P4" s="200"/>
      <c r="Q4" s="200"/>
      <c r="R4" s="200"/>
      <c r="S4" s="200"/>
      <c r="T4" s="201"/>
      <c r="U4" s="463"/>
      <c r="V4" s="464"/>
      <c r="W4" s="465"/>
    </row>
    <row r="5" spans="1:23" ht="25.05" customHeight="1" thickBot="1" x14ac:dyDescent="0.35">
      <c r="A5" s="317" t="s">
        <v>32</v>
      </c>
      <c r="B5" s="215"/>
      <c r="C5" s="215"/>
      <c r="D5" s="215"/>
      <c r="E5" s="580">
        <f>S50-A14+J33+"00:02"</f>
        <v>0.33333333333333215</v>
      </c>
      <c r="F5" s="580"/>
      <c r="G5" s="580"/>
      <c r="H5" s="215"/>
      <c r="I5" s="216" t="s">
        <v>79</v>
      </c>
      <c r="J5" s="216"/>
      <c r="K5" s="216"/>
      <c r="L5" s="457">
        <v>0</v>
      </c>
      <c r="M5" s="458"/>
      <c r="N5" s="215"/>
      <c r="O5" s="47"/>
      <c r="P5" s="47"/>
      <c r="Q5" s="47"/>
      <c r="R5" s="47"/>
      <c r="S5" s="47"/>
      <c r="T5" s="320"/>
      <c r="U5" s="466"/>
      <c r="V5" s="467"/>
      <c r="W5" s="468"/>
    </row>
    <row r="6" spans="1:23" ht="16.2" thickBot="1" x14ac:dyDescent="0.35">
      <c r="A6" s="471" t="s">
        <v>35</v>
      </c>
      <c r="B6" s="455"/>
      <c r="C6" s="455"/>
      <c r="D6" s="455"/>
      <c r="E6" s="455"/>
      <c r="F6" s="455"/>
      <c r="G6" s="455"/>
      <c r="H6" s="455"/>
      <c r="I6" s="397" t="s">
        <v>18</v>
      </c>
      <c r="J6" s="552">
        <v>5.5555555555555558E-3</v>
      </c>
      <c r="K6" s="552"/>
      <c r="L6" s="552"/>
      <c r="M6" s="400" t="s">
        <v>17</v>
      </c>
      <c r="N6" s="397"/>
      <c r="O6" s="456"/>
      <c r="P6" s="456"/>
      <c r="Q6" s="456"/>
      <c r="R6" s="456"/>
      <c r="S6" s="456"/>
      <c r="T6" s="456"/>
      <c r="U6" s="456"/>
      <c r="V6" s="456"/>
      <c r="W6" s="551"/>
    </row>
    <row r="7" spans="1:23" x14ac:dyDescent="0.3">
      <c r="A7" s="6"/>
      <c r="B7" s="514" t="s">
        <v>41</v>
      </c>
      <c r="C7" s="515"/>
      <c r="D7" s="514" t="s">
        <v>15</v>
      </c>
      <c r="E7" s="516"/>
      <c r="F7" s="102"/>
      <c r="G7" s="7"/>
      <c r="H7" s="517" t="s">
        <v>42</v>
      </c>
      <c r="I7" s="518"/>
      <c r="J7" s="517" t="s">
        <v>15</v>
      </c>
      <c r="K7" s="519"/>
      <c r="L7" s="76"/>
      <c r="M7" s="8"/>
      <c r="N7" s="574" t="s">
        <v>43</v>
      </c>
      <c r="O7" s="575"/>
      <c r="P7" s="574" t="s">
        <v>15</v>
      </c>
      <c r="Q7" s="576"/>
      <c r="R7" s="2"/>
      <c r="S7" s="9"/>
      <c r="T7" s="577" t="s">
        <v>55</v>
      </c>
      <c r="U7" s="578"/>
      <c r="V7" s="577" t="s">
        <v>15</v>
      </c>
      <c r="W7" s="579"/>
    </row>
    <row r="8" spans="1:23" x14ac:dyDescent="0.3">
      <c r="A8" s="10">
        <v>1</v>
      </c>
      <c r="B8" s="501" t="s">
        <v>22</v>
      </c>
      <c r="C8" s="502"/>
      <c r="D8" s="495">
        <f>A74+A78+A82+C63/1000000</f>
        <v>0</v>
      </c>
      <c r="E8" s="496"/>
      <c r="F8" s="103"/>
      <c r="G8" s="11">
        <v>1</v>
      </c>
      <c r="H8" s="497" t="s">
        <v>26</v>
      </c>
      <c r="I8" s="498"/>
      <c r="J8" s="499">
        <f>G74+G78+G82+I63/1000000</f>
        <v>0</v>
      </c>
      <c r="K8" s="500"/>
      <c r="L8" s="76"/>
      <c r="M8" s="12">
        <v>1</v>
      </c>
      <c r="N8" s="570" t="s">
        <v>37</v>
      </c>
      <c r="O8" s="571"/>
      <c r="P8" s="572">
        <f>M74+M78+M82+O63/1000000</f>
        <v>0</v>
      </c>
      <c r="Q8" s="573"/>
      <c r="R8" s="2"/>
      <c r="S8" s="13">
        <v>1</v>
      </c>
      <c r="T8" s="566" t="s">
        <v>56</v>
      </c>
      <c r="U8" s="567"/>
      <c r="V8" s="568">
        <f>S74+S78+S82+U63/1000000</f>
        <v>0</v>
      </c>
      <c r="W8" s="569"/>
    </row>
    <row r="9" spans="1:23" x14ac:dyDescent="0.3">
      <c r="A9" s="10">
        <v>2</v>
      </c>
      <c r="B9" s="501" t="s">
        <v>23</v>
      </c>
      <c r="C9" s="502"/>
      <c r="D9" s="495">
        <f>B74+A79+A83+C64/1000000</f>
        <v>0</v>
      </c>
      <c r="E9" s="496"/>
      <c r="F9" s="103"/>
      <c r="G9" s="11">
        <v>2</v>
      </c>
      <c r="H9" s="497" t="s">
        <v>27</v>
      </c>
      <c r="I9" s="498"/>
      <c r="J9" s="499">
        <f>H74+G79+G83+I64/1000000</f>
        <v>0</v>
      </c>
      <c r="K9" s="500"/>
      <c r="L9" s="76"/>
      <c r="M9" s="12">
        <v>2</v>
      </c>
      <c r="N9" s="570" t="s">
        <v>38</v>
      </c>
      <c r="O9" s="571"/>
      <c r="P9" s="572">
        <f>N74+M79+M83+O64/1000000</f>
        <v>0</v>
      </c>
      <c r="Q9" s="573"/>
      <c r="R9" s="2"/>
      <c r="S9" s="13">
        <v>2</v>
      </c>
      <c r="T9" s="566" t="s">
        <v>57</v>
      </c>
      <c r="U9" s="567"/>
      <c r="V9" s="568">
        <f>T74+S79+S83+U64/1000000</f>
        <v>0</v>
      </c>
      <c r="W9" s="569"/>
    </row>
    <row r="10" spans="1:23" x14ac:dyDescent="0.3">
      <c r="A10" s="10">
        <v>3</v>
      </c>
      <c r="B10" s="501" t="s">
        <v>24</v>
      </c>
      <c r="C10" s="502"/>
      <c r="D10" s="495">
        <f>A75+B78+B83+C65/1000000</f>
        <v>0</v>
      </c>
      <c r="E10" s="496"/>
      <c r="F10" s="103"/>
      <c r="G10" s="11">
        <v>3</v>
      </c>
      <c r="H10" s="497" t="s">
        <v>28</v>
      </c>
      <c r="I10" s="498"/>
      <c r="J10" s="499">
        <f>G75+H78+H83+I65/1000000</f>
        <v>0</v>
      </c>
      <c r="K10" s="500"/>
      <c r="L10" s="76"/>
      <c r="M10" s="12">
        <v>3</v>
      </c>
      <c r="N10" s="570" t="s">
        <v>39</v>
      </c>
      <c r="O10" s="571"/>
      <c r="P10" s="572">
        <f>M75+N78+N83+O65/1000000</f>
        <v>0</v>
      </c>
      <c r="Q10" s="573"/>
      <c r="R10" s="2"/>
      <c r="S10" s="13">
        <v>3</v>
      </c>
      <c r="T10" s="566" t="s">
        <v>58</v>
      </c>
      <c r="U10" s="567"/>
      <c r="V10" s="568">
        <f>S75+T78+T83+U65/1000000</f>
        <v>0</v>
      </c>
      <c r="W10" s="569"/>
    </row>
    <row r="11" spans="1:23" ht="15" thickBot="1" x14ac:dyDescent="0.35">
      <c r="A11" s="15">
        <v>4</v>
      </c>
      <c r="B11" s="487" t="s">
        <v>25</v>
      </c>
      <c r="C11" s="488"/>
      <c r="D11" s="489">
        <f>B75+B79+B82+C66/1000000</f>
        <v>0</v>
      </c>
      <c r="E11" s="490"/>
      <c r="F11" s="103"/>
      <c r="G11" s="16">
        <v>4</v>
      </c>
      <c r="H11" s="491" t="s">
        <v>29</v>
      </c>
      <c r="I11" s="492"/>
      <c r="J11" s="493">
        <f>H75+H79+H82+I66/1000000</f>
        <v>0</v>
      </c>
      <c r="K11" s="494"/>
      <c r="L11" s="76"/>
      <c r="M11" s="17">
        <v>4</v>
      </c>
      <c r="N11" s="562" t="s">
        <v>40</v>
      </c>
      <c r="O11" s="563"/>
      <c r="P11" s="564">
        <f>N75+N79+N82+O66/1000000</f>
        <v>0</v>
      </c>
      <c r="Q11" s="565"/>
      <c r="R11" s="2"/>
      <c r="S11" s="18">
        <v>4</v>
      </c>
      <c r="T11" s="558" t="s">
        <v>59</v>
      </c>
      <c r="U11" s="559"/>
      <c r="V11" s="560">
        <f>T75+T79+T82+U66/1000000</f>
        <v>0</v>
      </c>
      <c r="W11" s="561"/>
    </row>
    <row r="12" spans="1:23" ht="4.95" customHeight="1" thickBot="1" x14ac:dyDescent="0.35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s="29" customFormat="1" x14ac:dyDescent="0.3">
      <c r="A13" s="24"/>
      <c r="B13" s="483" t="s">
        <v>5</v>
      </c>
      <c r="C13" s="483"/>
      <c r="D13" s="483" t="s">
        <v>16</v>
      </c>
      <c r="E13" s="484"/>
      <c r="F13" s="25"/>
      <c r="G13" s="26"/>
      <c r="H13" s="485" t="s">
        <v>5</v>
      </c>
      <c r="I13" s="485"/>
      <c r="J13" s="485" t="s">
        <v>16</v>
      </c>
      <c r="K13" s="486"/>
      <c r="L13" s="77"/>
      <c r="M13" s="27"/>
      <c r="N13" s="556" t="s">
        <v>5</v>
      </c>
      <c r="O13" s="556"/>
      <c r="P13" s="556" t="s">
        <v>16</v>
      </c>
      <c r="Q13" s="557"/>
      <c r="R13" s="25"/>
      <c r="S13" s="28"/>
      <c r="T13" s="554" t="s">
        <v>5</v>
      </c>
      <c r="U13" s="554"/>
      <c r="V13" s="554" t="s">
        <v>16</v>
      </c>
      <c r="W13" s="555"/>
    </row>
    <row r="14" spans="1:23" x14ac:dyDescent="0.3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0.38888888888888884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0.40277777777777768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36">
        <f>M15+$J$6+"00:02"</f>
        <v>0.41666666666666652</v>
      </c>
      <c r="T14" s="37" t="str">
        <f>T8</f>
        <v>Equipe 13</v>
      </c>
      <c r="U14" s="37" t="str">
        <f>T9</f>
        <v>Equipe 14</v>
      </c>
      <c r="V14" s="65"/>
      <c r="W14" s="66"/>
    </row>
    <row r="15" spans="1:23" ht="15" thickBot="1" x14ac:dyDescent="0.35">
      <c r="A15" s="38">
        <f>A14+$J$6+"00:02"</f>
        <v>0.38194444444444442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0.39583333333333326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M14+$J$6+"00:02"</f>
        <v>0.4097222222222221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4">
        <f>S14+$J$6+"00:02"</f>
        <v>0.42361111111111094</v>
      </c>
      <c r="T15" s="45" t="str">
        <f>T10</f>
        <v>Equipe 15</v>
      </c>
      <c r="U15" s="45" t="str">
        <f>T11</f>
        <v>Equipe 16</v>
      </c>
      <c r="V15" s="67"/>
      <c r="W15" s="68"/>
    </row>
    <row r="16" spans="1:23" ht="4.95" customHeight="1" thickBot="1" x14ac:dyDescent="0.35">
      <c r="A16" s="19"/>
      <c r="B16" s="2"/>
      <c r="C16" s="2"/>
      <c r="D16" s="398"/>
      <c r="E16" s="398"/>
      <c r="F16" s="2"/>
      <c r="G16" s="2"/>
      <c r="H16" s="2"/>
      <c r="I16" s="47"/>
      <c r="J16" s="398"/>
      <c r="K16" s="398"/>
      <c r="L16" s="85"/>
      <c r="M16" s="2"/>
      <c r="N16" s="2"/>
      <c r="O16" s="2"/>
      <c r="P16" s="398"/>
      <c r="Q16" s="398"/>
      <c r="R16" s="2"/>
      <c r="S16" s="2"/>
      <c r="T16" s="2"/>
      <c r="U16" s="2"/>
      <c r="V16" s="398"/>
      <c r="W16" s="399"/>
    </row>
    <row r="17" spans="1:23" s="29" customFormat="1" x14ac:dyDescent="0.3">
      <c r="A17" s="24"/>
      <c r="B17" s="483" t="s">
        <v>6</v>
      </c>
      <c r="C17" s="483"/>
      <c r="D17" s="483" t="s">
        <v>16</v>
      </c>
      <c r="E17" s="484"/>
      <c r="F17" s="25"/>
      <c r="G17" s="26"/>
      <c r="H17" s="485" t="s">
        <v>6</v>
      </c>
      <c r="I17" s="485"/>
      <c r="J17" s="485" t="s">
        <v>16</v>
      </c>
      <c r="K17" s="486"/>
      <c r="L17" s="77"/>
      <c r="M17" s="27"/>
      <c r="N17" s="556" t="s">
        <v>6</v>
      </c>
      <c r="O17" s="556"/>
      <c r="P17" s="556" t="s">
        <v>16</v>
      </c>
      <c r="Q17" s="557"/>
      <c r="R17" s="25"/>
      <c r="S17" s="28"/>
      <c r="T17" s="554" t="s">
        <v>6</v>
      </c>
      <c r="U17" s="554"/>
      <c r="V17" s="554" t="s">
        <v>16</v>
      </c>
      <c r="W17" s="555"/>
    </row>
    <row r="18" spans="1:23" x14ac:dyDescent="0.3">
      <c r="A18" s="30">
        <f>S15+$J$6+"00:02"</f>
        <v>0.43055555555555536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0.4444444444444442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36">
        <f>M19+$J$6+"00:02"</f>
        <v>0.47222222222222188</v>
      </c>
      <c r="T18" s="37" t="str">
        <f>T8</f>
        <v>Equipe 13</v>
      </c>
      <c r="U18" s="37" t="str">
        <f>T10</f>
        <v>Equipe 15</v>
      </c>
      <c r="V18" s="65"/>
      <c r="W18" s="66"/>
    </row>
    <row r="19" spans="1:23" ht="15" thickBot="1" x14ac:dyDescent="0.35">
      <c r="A19" s="38">
        <f>A18+$J$6+"00:02"</f>
        <v>0.43749999999999978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0.45138888888888862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0.46527777777777746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44">
        <f>S18+$J$6+"00:02"</f>
        <v>0.4791666666666663</v>
      </c>
      <c r="T19" s="45" t="str">
        <f>T9</f>
        <v>Equipe 14</v>
      </c>
      <c r="U19" s="45" t="str">
        <f>T11</f>
        <v>Equipe 16</v>
      </c>
      <c r="V19" s="67"/>
      <c r="W19" s="68"/>
    </row>
    <row r="20" spans="1:23" ht="4.95" customHeight="1" thickBot="1" x14ac:dyDescent="0.35">
      <c r="A20" s="19"/>
      <c r="B20" s="2"/>
      <c r="C20" s="2"/>
      <c r="D20" s="398"/>
      <c r="E20" s="398"/>
      <c r="F20" s="2"/>
      <c r="G20" s="2"/>
      <c r="H20" s="2"/>
      <c r="I20" s="47"/>
      <c r="J20" s="398"/>
      <c r="K20" s="398"/>
      <c r="L20" s="85"/>
      <c r="M20" s="2"/>
      <c r="N20" s="2"/>
      <c r="O20" s="2"/>
      <c r="P20" s="398"/>
      <c r="Q20" s="398"/>
      <c r="R20" s="2"/>
      <c r="S20" s="2"/>
      <c r="T20" s="2"/>
      <c r="U20" s="2"/>
      <c r="V20" s="398"/>
      <c r="W20" s="399"/>
    </row>
    <row r="21" spans="1:23" s="29" customFormat="1" x14ac:dyDescent="0.3">
      <c r="A21" s="24"/>
      <c r="B21" s="483" t="s">
        <v>7</v>
      </c>
      <c r="C21" s="483"/>
      <c r="D21" s="483" t="s">
        <v>16</v>
      </c>
      <c r="E21" s="484"/>
      <c r="F21" s="25"/>
      <c r="G21" s="26"/>
      <c r="H21" s="485" t="s">
        <v>7</v>
      </c>
      <c r="I21" s="485"/>
      <c r="J21" s="485" t="s">
        <v>16</v>
      </c>
      <c r="K21" s="486"/>
      <c r="L21" s="77"/>
      <c r="M21" s="27"/>
      <c r="N21" s="556" t="s">
        <v>7</v>
      </c>
      <c r="O21" s="556"/>
      <c r="P21" s="556" t="s">
        <v>16</v>
      </c>
      <c r="Q21" s="557"/>
      <c r="R21" s="25"/>
      <c r="S21" s="28"/>
      <c r="T21" s="554" t="s">
        <v>7</v>
      </c>
      <c r="U21" s="554"/>
      <c r="V21" s="554" t="s">
        <v>16</v>
      </c>
      <c r="W21" s="555"/>
    </row>
    <row r="22" spans="1:23" x14ac:dyDescent="0.3">
      <c r="A22" s="30">
        <f>S19+$J$6+"00:02"</f>
        <v>0.48611111111111072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0.49999999999999956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G23+$J$6+"00:02"</f>
        <v>0.5138888888888884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36">
        <f>M23+$J$6+"00:02"</f>
        <v>0.52777777777777724</v>
      </c>
      <c r="T22" s="37" t="str">
        <f>T8</f>
        <v>Equipe 13</v>
      </c>
      <c r="U22" s="37" t="str">
        <f>T11</f>
        <v>Equipe 16</v>
      </c>
      <c r="V22" s="65"/>
      <c r="W22" s="66"/>
    </row>
    <row r="23" spans="1:23" ht="15" thickBot="1" x14ac:dyDescent="0.35">
      <c r="A23" s="38">
        <f>A22+$J$6+"00:02"</f>
        <v>0.49305555555555514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0.50694444444444398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M22+$J$6+"00:02"</f>
        <v>0.52083333333333282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44">
        <f>S22+$J$6+"00:02"</f>
        <v>0.53472222222222165</v>
      </c>
      <c r="T23" s="45" t="str">
        <f>T9</f>
        <v>Equipe 14</v>
      </c>
      <c r="U23" s="45" t="str">
        <f>T10</f>
        <v>Equipe 15</v>
      </c>
      <c r="V23" s="67"/>
      <c r="W23" s="68"/>
    </row>
    <row r="24" spans="1:23" ht="4.95" customHeight="1" thickBot="1" x14ac:dyDescent="0.35">
      <c r="A24" s="118"/>
      <c r="B24" s="119"/>
      <c r="C24" s="119"/>
      <c r="D24" s="173"/>
      <c r="E24" s="173"/>
      <c r="F24" s="89"/>
      <c r="G24" s="120"/>
      <c r="H24" s="119"/>
      <c r="I24" s="119"/>
      <c r="J24" s="173"/>
      <c r="K24" s="173"/>
      <c r="L24" s="89"/>
      <c r="M24" s="120"/>
      <c r="N24" s="119"/>
      <c r="O24" s="119"/>
      <c r="P24" s="173"/>
      <c r="Q24" s="173"/>
      <c r="R24" s="89"/>
      <c r="S24" s="93"/>
      <c r="T24" s="401"/>
      <c r="U24" s="401"/>
      <c r="V24" s="116"/>
      <c r="W24" s="117"/>
    </row>
    <row r="25" spans="1:23" ht="16.2" thickBot="1" x14ac:dyDescent="0.35">
      <c r="A25" s="553" t="s">
        <v>60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3"/>
    </row>
    <row r="26" spans="1:23" x14ac:dyDescent="0.3">
      <c r="A26" s="81" t="s">
        <v>21</v>
      </c>
      <c r="B26" s="481" t="s">
        <v>41</v>
      </c>
      <c r="C26" s="481"/>
      <c r="D26" s="481" t="s">
        <v>15</v>
      </c>
      <c r="E26" s="482"/>
      <c r="F26" s="122"/>
      <c r="G26" s="81" t="s">
        <v>21</v>
      </c>
      <c r="H26" s="481" t="s">
        <v>42</v>
      </c>
      <c r="I26" s="481"/>
      <c r="J26" s="481" t="s">
        <v>15</v>
      </c>
      <c r="K26" s="482"/>
      <c r="L26" s="75"/>
      <c r="M26" s="81" t="s">
        <v>21</v>
      </c>
      <c r="N26" s="481" t="s">
        <v>43</v>
      </c>
      <c r="O26" s="481"/>
      <c r="P26" s="481" t="s">
        <v>15</v>
      </c>
      <c r="Q26" s="482"/>
      <c r="R26" s="122"/>
      <c r="S26" s="81" t="s">
        <v>21</v>
      </c>
      <c r="T26" s="481" t="s">
        <v>55</v>
      </c>
      <c r="U26" s="481"/>
      <c r="V26" s="481" t="s">
        <v>15</v>
      </c>
      <c r="W26" s="482"/>
    </row>
    <row r="27" spans="1:23" x14ac:dyDescent="0.3">
      <c r="A27" s="49">
        <v>1</v>
      </c>
      <c r="B27" s="450" t="str">
        <f>VLOOKUP($A27,$A$63:$D$66,2,FALSE)</f>
        <v>Equipe 1</v>
      </c>
      <c r="C27" s="450"/>
      <c r="D27" s="453">
        <f>VLOOKUP($A27,$A$63:$D$66,4,FALSE)</f>
        <v>3.9999999999999998E-7</v>
      </c>
      <c r="E27" s="454"/>
      <c r="F27" s="105"/>
      <c r="G27" s="49">
        <v>1</v>
      </c>
      <c r="H27" s="450" t="str">
        <f>VLOOKUP($G27,$G$63:$J$66,2,FALSE)</f>
        <v>Equipe 5</v>
      </c>
      <c r="I27" s="450"/>
      <c r="J27" s="451">
        <f>VLOOKUP($G27,$G$63:$J$66,4,FALSE)</f>
        <v>3.9999999999999998E-7</v>
      </c>
      <c r="K27" s="452"/>
      <c r="L27" s="76"/>
      <c r="M27" s="49">
        <v>1</v>
      </c>
      <c r="N27" s="450" t="str">
        <f>VLOOKUP($M27,$M$63:$P$66,2,FALSE)</f>
        <v>Equipe 9</v>
      </c>
      <c r="O27" s="450"/>
      <c r="P27" s="451">
        <f>VLOOKUP($M27,$M$63:$P$66,4,FALSE)</f>
        <v>3.9999999999999998E-7</v>
      </c>
      <c r="Q27" s="452"/>
      <c r="R27" s="105"/>
      <c r="S27" s="49">
        <v>1</v>
      </c>
      <c r="T27" s="450" t="str">
        <f>VLOOKUP($S27,$S$63:$V$66,2,FALSE)</f>
        <v>Equipe 13</v>
      </c>
      <c r="U27" s="450"/>
      <c r="V27" s="451">
        <f>VLOOKUP($S27,$S$63:$V$66,4,FALSE)</f>
        <v>3.9999999999999998E-7</v>
      </c>
      <c r="W27" s="452"/>
    </row>
    <row r="28" spans="1:23" x14ac:dyDescent="0.3">
      <c r="A28" s="49">
        <v>2</v>
      </c>
      <c r="B28" s="450" t="str">
        <f>VLOOKUP($A28,$A$63:$D$66,2,FALSE)</f>
        <v>Equipe 2</v>
      </c>
      <c r="C28" s="450"/>
      <c r="D28" s="453">
        <f>VLOOKUP($A28,$A$63:$D$66,4,FALSE)</f>
        <v>2.9999999999999999E-7</v>
      </c>
      <c r="E28" s="454"/>
      <c r="F28" s="105"/>
      <c r="G28" s="49">
        <v>2</v>
      </c>
      <c r="H28" s="450" t="str">
        <f>VLOOKUP($G28,$G$63:$J$66,2,FALSE)</f>
        <v>Equipe 6</v>
      </c>
      <c r="I28" s="450"/>
      <c r="J28" s="451">
        <f>VLOOKUP($G28,$G$63:$J$66,4,FALSE)</f>
        <v>2.9999999999999999E-7</v>
      </c>
      <c r="K28" s="452"/>
      <c r="L28" s="76"/>
      <c r="M28" s="49">
        <v>2</v>
      </c>
      <c r="N28" s="450" t="str">
        <f>VLOOKUP($M28,$M$63:$P$66,2,FALSE)</f>
        <v>Equipe 10</v>
      </c>
      <c r="O28" s="450"/>
      <c r="P28" s="451">
        <f>VLOOKUP($M28,$M$63:$P$66,4,FALSE)</f>
        <v>2.9999999999999999E-7</v>
      </c>
      <c r="Q28" s="452"/>
      <c r="R28" s="105"/>
      <c r="S28" s="49">
        <v>2</v>
      </c>
      <c r="T28" s="450" t="str">
        <f>VLOOKUP($S28,$S$63:$V$66,2,FALSE)</f>
        <v>Equipe 14</v>
      </c>
      <c r="U28" s="450"/>
      <c r="V28" s="451">
        <f>VLOOKUP($S28,$S$63:$V$66,4,FALSE)</f>
        <v>2.9999999999999999E-7</v>
      </c>
      <c r="W28" s="452"/>
    </row>
    <row r="29" spans="1:23" x14ac:dyDescent="0.3">
      <c r="A29" s="49">
        <v>3</v>
      </c>
      <c r="B29" s="450" t="str">
        <f>VLOOKUP($A29,$A$63:$D$66,2,FALSE)</f>
        <v>Equipe 3</v>
      </c>
      <c r="C29" s="450"/>
      <c r="D29" s="453">
        <f>VLOOKUP($A29,$A$63:$D$66,4,FALSE)</f>
        <v>1.9999999999999999E-7</v>
      </c>
      <c r="E29" s="454"/>
      <c r="F29" s="105"/>
      <c r="G29" s="49">
        <v>3</v>
      </c>
      <c r="H29" s="450" t="str">
        <f>VLOOKUP($G29,$G$63:$J$66,2,FALSE)</f>
        <v>Equipe 7</v>
      </c>
      <c r="I29" s="450"/>
      <c r="J29" s="451">
        <f>VLOOKUP($G29,$G$63:$J$66,4,FALSE)</f>
        <v>1.9999999999999999E-7</v>
      </c>
      <c r="K29" s="452"/>
      <c r="L29" s="76"/>
      <c r="M29" s="49">
        <v>3</v>
      </c>
      <c r="N29" s="450" t="str">
        <f>VLOOKUP($M29,$M$63:$P$66,2,FALSE)</f>
        <v>Equipe 11</v>
      </c>
      <c r="O29" s="450"/>
      <c r="P29" s="451">
        <f>VLOOKUP($M29,$M$63:$P$66,4,FALSE)</f>
        <v>1.9999999999999999E-7</v>
      </c>
      <c r="Q29" s="452"/>
      <c r="R29" s="105"/>
      <c r="S29" s="49">
        <v>3</v>
      </c>
      <c r="T29" s="450" t="str">
        <f>VLOOKUP($S29,$S$63:$V$66,2,FALSE)</f>
        <v>Equipe 15</v>
      </c>
      <c r="U29" s="450"/>
      <c r="V29" s="451">
        <f>VLOOKUP($S29,$S$63:$V$66,4,FALSE)</f>
        <v>1.9999999999999999E-7</v>
      </c>
      <c r="W29" s="452"/>
    </row>
    <row r="30" spans="1:23" ht="15" thickBot="1" x14ac:dyDescent="0.35">
      <c r="A30" s="50">
        <v>4</v>
      </c>
      <c r="B30" s="476" t="str">
        <f>VLOOKUP($A30,$A$63:$D$66,2,FALSE)</f>
        <v>Equipe 4</v>
      </c>
      <c r="C30" s="476"/>
      <c r="D30" s="477">
        <f>VLOOKUP($A30,$A$63:$D$66,4,FALSE)</f>
        <v>9.9999999999999995E-8</v>
      </c>
      <c r="E30" s="478"/>
      <c r="F30" s="123"/>
      <c r="G30" s="50">
        <v>4</v>
      </c>
      <c r="H30" s="476" t="str">
        <f>VLOOKUP($G30,$G$63:$J$66,2,FALSE)</f>
        <v>Equipe 8</v>
      </c>
      <c r="I30" s="476"/>
      <c r="J30" s="479">
        <f>VLOOKUP($G30,$G$63:$J$66,4,FALSE)</f>
        <v>9.9999999999999995E-8</v>
      </c>
      <c r="K30" s="480"/>
      <c r="L30" s="78"/>
      <c r="M30" s="50">
        <v>4</v>
      </c>
      <c r="N30" s="476" t="str">
        <f>VLOOKUP($M30,$M$63:$P$66,2,FALSE)</f>
        <v>Equipe 12</v>
      </c>
      <c r="O30" s="476"/>
      <c r="P30" s="479">
        <f>VLOOKUP($M30,$M$63:$P$66,4,FALSE)</f>
        <v>9.9999999999999995E-8</v>
      </c>
      <c r="Q30" s="480"/>
      <c r="R30" s="123"/>
      <c r="S30" s="50">
        <v>4</v>
      </c>
      <c r="T30" s="476" t="str">
        <f>VLOOKUP($S30,$S$63:$V$66,2,FALSE)</f>
        <v>Equipe 16</v>
      </c>
      <c r="U30" s="476"/>
      <c r="V30" s="479">
        <f>VLOOKUP($S30,$S$63:$V$66,4,FALSE)</f>
        <v>9.9999999999999995E-8</v>
      </c>
      <c r="W30" s="480"/>
    </row>
    <row r="31" spans="1:23" ht="15" thickBot="1" x14ac:dyDescent="0.35">
      <c r="A31" s="473" t="s">
        <v>34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5"/>
    </row>
    <row r="32" spans="1:23" ht="25.05" customHeight="1" thickBot="1" x14ac:dyDescent="0.3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4" ht="16.2" customHeight="1" thickBot="1" x14ac:dyDescent="0.35">
      <c r="A33" s="471" t="s">
        <v>223</v>
      </c>
      <c r="B33" s="455"/>
      <c r="C33" s="455"/>
      <c r="D33" s="455"/>
      <c r="E33" s="455"/>
      <c r="F33" s="455"/>
      <c r="G33" s="455"/>
      <c r="H33" s="455"/>
      <c r="I33" s="397" t="s">
        <v>18</v>
      </c>
      <c r="J33" s="552">
        <v>5.5555555555555558E-3</v>
      </c>
      <c r="K33" s="552"/>
      <c r="L33" s="552"/>
      <c r="M33" s="400" t="s">
        <v>17</v>
      </c>
      <c r="N33" s="397"/>
      <c r="O33" s="456"/>
      <c r="P33" s="456"/>
      <c r="Q33" s="456"/>
      <c r="R33" s="456"/>
      <c r="S33" s="456"/>
      <c r="T33" s="456"/>
      <c r="U33" s="456"/>
      <c r="V33" s="456"/>
      <c r="W33" s="551"/>
      <c r="X33" s="74"/>
    </row>
    <row r="34" spans="1:24" ht="14.4" customHeight="1" x14ac:dyDescent="0.3">
      <c r="A34" s="125"/>
      <c r="B34" s="682" t="s">
        <v>41</v>
      </c>
      <c r="C34" s="705"/>
      <c r="D34" s="682" t="s">
        <v>15</v>
      </c>
      <c r="E34" s="684"/>
      <c r="F34" s="102"/>
      <c r="G34" s="124"/>
      <c r="H34" s="685" t="s">
        <v>42</v>
      </c>
      <c r="I34" s="706"/>
      <c r="J34" s="685" t="s">
        <v>15</v>
      </c>
      <c r="K34" s="687"/>
      <c r="L34" s="76"/>
      <c r="M34" s="97"/>
      <c r="N34" s="622" t="s">
        <v>43</v>
      </c>
      <c r="O34" s="707"/>
      <c r="P34" s="622" t="s">
        <v>15</v>
      </c>
      <c r="Q34" s="623"/>
      <c r="R34" s="2"/>
      <c r="S34" s="83"/>
      <c r="T34" s="620" t="s">
        <v>55</v>
      </c>
      <c r="U34" s="708"/>
      <c r="V34" s="620" t="s">
        <v>15</v>
      </c>
      <c r="W34" s="621"/>
    </row>
    <row r="35" spans="1:24" ht="14.4" customHeight="1" x14ac:dyDescent="0.3">
      <c r="A35" s="10">
        <v>1</v>
      </c>
      <c r="B35" s="675" t="str">
        <f>IF($D$14="","4eme A",B30)</f>
        <v>4eme A</v>
      </c>
      <c r="C35" s="703"/>
      <c r="D35" s="495">
        <f>A100+A104+A108+C89/1000000</f>
        <v>0</v>
      </c>
      <c r="E35" s="496"/>
      <c r="F35" s="103"/>
      <c r="G35" s="11">
        <v>1</v>
      </c>
      <c r="H35" s="677" t="str">
        <f>IF($D$14="","3eme A",B29)</f>
        <v>3eme A</v>
      </c>
      <c r="I35" s="704"/>
      <c r="J35" s="499">
        <f>G100+G104+G108+I89/1000000</f>
        <v>0</v>
      </c>
      <c r="K35" s="500"/>
      <c r="L35" s="76"/>
      <c r="M35" s="12">
        <v>1</v>
      </c>
      <c r="N35" s="614" t="str">
        <f>IF($D$14="","2eme A",B28)</f>
        <v>2eme A</v>
      </c>
      <c r="O35" s="615"/>
      <c r="P35" s="572">
        <f>M100+M104+M108+O89/1000000</f>
        <v>0</v>
      </c>
      <c r="Q35" s="573"/>
      <c r="R35" s="2"/>
      <c r="S35" s="13">
        <v>1</v>
      </c>
      <c r="T35" s="605" t="str">
        <f>IF($D$14="","1er A",B27)</f>
        <v>1er A</v>
      </c>
      <c r="U35" s="606"/>
      <c r="V35" s="568">
        <f>S100+S104+S108+U89/1000000</f>
        <v>0</v>
      </c>
      <c r="W35" s="569"/>
    </row>
    <row r="36" spans="1:24" ht="14.4" customHeight="1" x14ac:dyDescent="0.3">
      <c r="A36" s="10">
        <v>2</v>
      </c>
      <c r="B36" s="675" t="str">
        <f>IF($D$14="","4eme B",H30)</f>
        <v>4eme B</v>
      </c>
      <c r="C36" s="703"/>
      <c r="D36" s="495">
        <f>B100+A105+A109+C90/1000000</f>
        <v>0</v>
      </c>
      <c r="E36" s="496"/>
      <c r="F36" s="103"/>
      <c r="G36" s="11">
        <v>2</v>
      </c>
      <c r="H36" s="677" t="str">
        <f>IF($D$14="","3eme B",H29)</f>
        <v>3eme B</v>
      </c>
      <c r="I36" s="704"/>
      <c r="J36" s="499">
        <f>H100+G105+G109+I90/1000000</f>
        <v>0</v>
      </c>
      <c r="K36" s="500"/>
      <c r="L36" s="76"/>
      <c r="M36" s="12">
        <v>2</v>
      </c>
      <c r="N36" s="614" t="str">
        <f>IF($D$14="","2eme B",H28)</f>
        <v>2eme B</v>
      </c>
      <c r="O36" s="615"/>
      <c r="P36" s="572">
        <f>N100+M105+M109+O90/1000000</f>
        <v>0</v>
      </c>
      <c r="Q36" s="573"/>
      <c r="R36" s="2"/>
      <c r="S36" s="13">
        <v>2</v>
      </c>
      <c r="T36" s="605" t="str">
        <f>IF($D$14="","1er B",H27)</f>
        <v>1er B</v>
      </c>
      <c r="U36" s="606"/>
      <c r="V36" s="568">
        <f>T100+S105+S109+U90/1000000</f>
        <v>0</v>
      </c>
      <c r="W36" s="569"/>
    </row>
    <row r="37" spans="1:24" ht="14.4" customHeight="1" x14ac:dyDescent="0.3">
      <c r="A37" s="10">
        <v>3</v>
      </c>
      <c r="B37" s="675" t="str">
        <f>IF($D$14="","3eme C",N29)</f>
        <v>3eme C</v>
      </c>
      <c r="C37" s="703"/>
      <c r="D37" s="495">
        <f>A101+B104+B109+C91/1000000</f>
        <v>0</v>
      </c>
      <c r="E37" s="496"/>
      <c r="F37" s="103"/>
      <c r="G37" s="11">
        <v>3</v>
      </c>
      <c r="H37" s="677" t="str">
        <f>IF($D$14="","4eme C",N30)</f>
        <v>4eme C</v>
      </c>
      <c r="I37" s="704"/>
      <c r="J37" s="499">
        <f>G101+H104+H109+I91/1000000</f>
        <v>0</v>
      </c>
      <c r="K37" s="500"/>
      <c r="L37" s="76"/>
      <c r="M37" s="12">
        <v>3</v>
      </c>
      <c r="N37" s="614" t="str">
        <f>IF($D$14="","1er C",N27)</f>
        <v>1er C</v>
      </c>
      <c r="O37" s="615"/>
      <c r="P37" s="572">
        <f>M101+N104+N109+O91/1000000</f>
        <v>0</v>
      </c>
      <c r="Q37" s="573"/>
      <c r="R37" s="2"/>
      <c r="S37" s="13">
        <v>3</v>
      </c>
      <c r="T37" s="605" t="str">
        <f>IF($D$14="","2eme C",N28)</f>
        <v>2eme C</v>
      </c>
      <c r="U37" s="606"/>
      <c r="V37" s="568">
        <f>S101+T104+T109+U91/1000000</f>
        <v>0</v>
      </c>
      <c r="W37" s="569"/>
    </row>
    <row r="38" spans="1:24" ht="14.4" customHeight="1" thickBot="1" x14ac:dyDescent="0.35">
      <c r="A38" s="15">
        <v>4</v>
      </c>
      <c r="B38" s="671" t="str">
        <f>IF($D$14="","3eme D",T29)</f>
        <v>3eme D</v>
      </c>
      <c r="C38" s="709"/>
      <c r="D38" s="489">
        <f>B101+B105+B108+C92/1000000</f>
        <v>0</v>
      </c>
      <c r="E38" s="490"/>
      <c r="F38" s="103"/>
      <c r="G38" s="16">
        <v>4</v>
      </c>
      <c r="H38" s="673" t="str">
        <f>IF($D$14="","4eme D",T30)</f>
        <v>4eme D</v>
      </c>
      <c r="I38" s="710"/>
      <c r="J38" s="493">
        <f>H101+H105+H108+I92/1000000</f>
        <v>0</v>
      </c>
      <c r="K38" s="494"/>
      <c r="L38" s="76"/>
      <c r="M38" s="17">
        <v>4</v>
      </c>
      <c r="N38" s="616" t="str">
        <f>IF($D$14="","1er D",T27)</f>
        <v>1er D</v>
      </c>
      <c r="O38" s="617"/>
      <c r="P38" s="564">
        <f>N101+N105+N108+O92/1000000</f>
        <v>0</v>
      </c>
      <c r="Q38" s="565"/>
      <c r="R38" s="2"/>
      <c r="S38" s="18">
        <v>4</v>
      </c>
      <c r="T38" s="607" t="str">
        <f>IF($D$14="","2eme D",T28)</f>
        <v>2eme D</v>
      </c>
      <c r="U38" s="608"/>
      <c r="V38" s="560">
        <f>T101+T105+T108+U92/1000000</f>
        <v>0</v>
      </c>
      <c r="W38" s="561"/>
    </row>
    <row r="39" spans="1:24" s="29" customFormat="1" ht="4.95" customHeight="1" thickBot="1" x14ac:dyDescent="0.35">
      <c r="A39" s="19"/>
      <c r="B39" s="2"/>
      <c r="C39" s="2"/>
      <c r="D39" s="2"/>
      <c r="E39" s="2"/>
      <c r="F39" s="2"/>
      <c r="G39" s="2"/>
      <c r="H39" s="2"/>
      <c r="I39" s="2"/>
      <c r="J39" s="2"/>
      <c r="K39" s="2"/>
      <c r="L39" s="85"/>
      <c r="M39" s="2"/>
      <c r="N39" s="2"/>
      <c r="O39" s="2"/>
      <c r="P39" s="2"/>
      <c r="Q39" s="2"/>
      <c r="R39" s="2"/>
      <c r="S39" s="2"/>
      <c r="T39" s="2"/>
      <c r="U39" s="2"/>
      <c r="V39" s="2"/>
      <c r="W39" s="21"/>
    </row>
    <row r="40" spans="1:24" ht="14.4" customHeight="1" x14ac:dyDescent="0.3">
      <c r="A40" s="24"/>
      <c r="B40" s="483" t="s">
        <v>10</v>
      </c>
      <c r="C40" s="483"/>
      <c r="D40" s="483" t="s">
        <v>16</v>
      </c>
      <c r="E40" s="484"/>
      <c r="F40" s="25"/>
      <c r="G40" s="26"/>
      <c r="H40" s="485" t="s">
        <v>10</v>
      </c>
      <c r="I40" s="485"/>
      <c r="J40" s="485" t="s">
        <v>16</v>
      </c>
      <c r="K40" s="486"/>
      <c r="L40" s="77"/>
      <c r="M40" s="27"/>
      <c r="N40" s="556" t="s">
        <v>10</v>
      </c>
      <c r="O40" s="556"/>
      <c r="P40" s="556" t="s">
        <v>16</v>
      </c>
      <c r="Q40" s="557"/>
      <c r="R40" s="25"/>
      <c r="S40" s="28"/>
      <c r="T40" s="554" t="s">
        <v>10</v>
      </c>
      <c r="U40" s="554"/>
      <c r="V40" s="554" t="s">
        <v>16</v>
      </c>
      <c r="W40" s="555"/>
    </row>
    <row r="41" spans="1:24" ht="14.4" customHeight="1" x14ac:dyDescent="0.3">
      <c r="A41" s="30">
        <f>S23+J6+"00:02"+L5</f>
        <v>0.54166666666666607</v>
      </c>
      <c r="B41" s="31" t="str">
        <f>B35</f>
        <v>4eme A</v>
      </c>
      <c r="C41" s="31" t="str">
        <f>B36</f>
        <v>4eme B</v>
      </c>
      <c r="D41" s="53"/>
      <c r="E41" s="54"/>
      <c r="F41" s="2"/>
      <c r="G41" s="32">
        <f>A42+$J$33+"00:02"</f>
        <v>0.55555555555555491</v>
      </c>
      <c r="H41" s="33" t="str">
        <f>H35</f>
        <v>3eme A</v>
      </c>
      <c r="I41" s="33" t="str">
        <f>H36</f>
        <v>3eme B</v>
      </c>
      <c r="J41" s="57"/>
      <c r="K41" s="58"/>
      <c r="L41" s="76"/>
      <c r="M41" s="34">
        <f>G42+$J$33+"00:02"</f>
        <v>0.56944444444444375</v>
      </c>
      <c r="N41" s="35" t="str">
        <f>N35</f>
        <v>2eme A</v>
      </c>
      <c r="O41" s="35" t="str">
        <f>N36</f>
        <v>2eme B</v>
      </c>
      <c r="P41" s="61"/>
      <c r="Q41" s="62"/>
      <c r="R41" s="2"/>
      <c r="S41" s="36">
        <f>M42+$J$33+"00:02"</f>
        <v>0.58333333333333259</v>
      </c>
      <c r="T41" s="37" t="str">
        <f>T35</f>
        <v>1er A</v>
      </c>
      <c r="U41" s="37" t="str">
        <f>T36</f>
        <v>1er B</v>
      </c>
      <c r="V41" s="65"/>
      <c r="W41" s="66"/>
    </row>
    <row r="42" spans="1:24" ht="14.4" customHeight="1" thickBot="1" x14ac:dyDescent="0.35">
      <c r="A42" s="38">
        <f>A41+$J$33+"00:02"</f>
        <v>0.54861111111111049</v>
      </c>
      <c r="B42" s="39" t="str">
        <f>B37</f>
        <v>3eme C</v>
      </c>
      <c r="C42" s="39" t="str">
        <f>B38</f>
        <v>3eme D</v>
      </c>
      <c r="D42" s="55"/>
      <c r="E42" s="56"/>
      <c r="F42" s="2"/>
      <c r="G42" s="40">
        <f>G41+$J$33+"00:02"</f>
        <v>0.56249999999999933</v>
      </c>
      <c r="H42" s="41" t="str">
        <f>H37</f>
        <v>4eme C</v>
      </c>
      <c r="I42" s="41" t="str">
        <f>H38</f>
        <v>4eme D</v>
      </c>
      <c r="J42" s="59"/>
      <c r="K42" s="60"/>
      <c r="L42" s="76"/>
      <c r="M42" s="42">
        <f>M41+$J$33+"00:02"</f>
        <v>0.57638888888888817</v>
      </c>
      <c r="N42" s="43" t="str">
        <f>N37</f>
        <v>1er C</v>
      </c>
      <c r="O42" s="43" t="str">
        <f>N38</f>
        <v>1er D</v>
      </c>
      <c r="P42" s="63"/>
      <c r="Q42" s="64"/>
      <c r="R42" s="2"/>
      <c r="S42" s="44">
        <f>S41+$J$33+"00:02"</f>
        <v>0.59027777777777701</v>
      </c>
      <c r="T42" s="45" t="str">
        <f>T37</f>
        <v>2eme C</v>
      </c>
      <c r="U42" s="45" t="str">
        <f>T38</f>
        <v>2eme D</v>
      </c>
      <c r="V42" s="67"/>
      <c r="W42" s="68"/>
    </row>
    <row r="43" spans="1:24" ht="4.95" customHeight="1" thickBot="1" x14ac:dyDescent="0.35">
      <c r="A43" s="19"/>
      <c r="B43" s="2"/>
      <c r="C43" s="2"/>
      <c r="D43" s="398"/>
      <c r="E43" s="398"/>
      <c r="F43" s="2"/>
      <c r="G43" s="2"/>
      <c r="H43" s="2"/>
      <c r="I43" s="47"/>
      <c r="J43" s="398"/>
      <c r="K43" s="398"/>
      <c r="L43" s="85"/>
      <c r="M43" s="2"/>
      <c r="N43" s="2"/>
      <c r="O43" s="2"/>
      <c r="P43" s="398"/>
      <c r="Q43" s="398"/>
      <c r="R43" s="2"/>
      <c r="S43" s="2"/>
      <c r="T43" s="2"/>
      <c r="U43" s="2"/>
      <c r="V43" s="398"/>
      <c r="W43" s="399"/>
    </row>
    <row r="44" spans="1:24" ht="14.4" customHeight="1" x14ac:dyDescent="0.3">
      <c r="A44" s="24"/>
      <c r="B44" s="483" t="s">
        <v>11</v>
      </c>
      <c r="C44" s="483"/>
      <c r="D44" s="483" t="s">
        <v>16</v>
      </c>
      <c r="E44" s="484"/>
      <c r="F44" s="25"/>
      <c r="G44" s="26"/>
      <c r="H44" s="485" t="s">
        <v>11</v>
      </c>
      <c r="I44" s="485"/>
      <c r="J44" s="485" t="s">
        <v>16</v>
      </c>
      <c r="K44" s="486"/>
      <c r="L44" s="77"/>
      <c r="M44" s="27"/>
      <c r="N44" s="556" t="s">
        <v>11</v>
      </c>
      <c r="O44" s="556"/>
      <c r="P44" s="556" t="s">
        <v>16</v>
      </c>
      <c r="Q44" s="557"/>
      <c r="R44" s="25"/>
      <c r="S44" s="28"/>
      <c r="T44" s="554" t="s">
        <v>11</v>
      </c>
      <c r="U44" s="554"/>
      <c r="V44" s="554" t="s">
        <v>16</v>
      </c>
      <c r="W44" s="555"/>
    </row>
    <row r="45" spans="1:24" ht="14.4" customHeight="1" x14ac:dyDescent="0.3">
      <c r="A45" s="30">
        <f>S42+$J$33+"00:02"</f>
        <v>0.59722222222222143</v>
      </c>
      <c r="B45" s="31" t="str">
        <f>B35</f>
        <v>4eme A</v>
      </c>
      <c r="C45" s="31" t="str">
        <f>B37</f>
        <v>3eme C</v>
      </c>
      <c r="D45" s="53"/>
      <c r="E45" s="54"/>
      <c r="F45" s="2"/>
      <c r="G45" s="32">
        <f>A46+$J$33+"00:02"</f>
        <v>0.61111111111111027</v>
      </c>
      <c r="H45" s="33" t="str">
        <f>H35</f>
        <v>3eme A</v>
      </c>
      <c r="I45" s="33" t="str">
        <f>H37</f>
        <v>4eme C</v>
      </c>
      <c r="J45" s="57"/>
      <c r="K45" s="58"/>
      <c r="L45" s="76"/>
      <c r="M45" s="34">
        <f>G46+$J$33+"00:02"</f>
        <v>0.62499999999999911</v>
      </c>
      <c r="N45" s="35" t="str">
        <f>N35</f>
        <v>2eme A</v>
      </c>
      <c r="O45" s="35" t="str">
        <f>N37</f>
        <v>1er C</v>
      </c>
      <c r="P45" s="61"/>
      <c r="Q45" s="62"/>
      <c r="R45" s="2"/>
      <c r="S45" s="36">
        <f>M46+$J$33+"00:02"</f>
        <v>0.63888888888888795</v>
      </c>
      <c r="T45" s="37" t="str">
        <f>T35</f>
        <v>1er A</v>
      </c>
      <c r="U45" s="37" t="str">
        <f>T37</f>
        <v>2eme C</v>
      </c>
      <c r="V45" s="65"/>
      <c r="W45" s="66"/>
    </row>
    <row r="46" spans="1:24" ht="14.4" customHeight="1" thickBot="1" x14ac:dyDescent="0.35">
      <c r="A46" s="38">
        <f>A45+$J$33+"00:02"</f>
        <v>0.60416666666666585</v>
      </c>
      <c r="B46" s="39" t="str">
        <f>B36</f>
        <v>4eme B</v>
      </c>
      <c r="C46" s="39" t="str">
        <f>B38</f>
        <v>3eme D</v>
      </c>
      <c r="D46" s="55"/>
      <c r="E46" s="56"/>
      <c r="F46" s="2"/>
      <c r="G46" s="40">
        <f>G45+$J$33+"00:02"</f>
        <v>0.61805555555555469</v>
      </c>
      <c r="H46" s="41" t="str">
        <f>H36</f>
        <v>3eme B</v>
      </c>
      <c r="I46" s="41" t="str">
        <f>H38</f>
        <v>4eme D</v>
      </c>
      <c r="J46" s="59"/>
      <c r="K46" s="60"/>
      <c r="L46" s="76"/>
      <c r="M46" s="42">
        <f>M45+$J$33+"00:02"</f>
        <v>0.63194444444444353</v>
      </c>
      <c r="N46" s="43" t="str">
        <f>N36</f>
        <v>2eme B</v>
      </c>
      <c r="O46" s="43" t="str">
        <f>N38</f>
        <v>1er D</v>
      </c>
      <c r="P46" s="63"/>
      <c r="Q46" s="64"/>
      <c r="R46" s="2"/>
      <c r="S46" s="44">
        <f>S45+$J$33+"00:02"</f>
        <v>0.64583333333333237</v>
      </c>
      <c r="T46" s="45" t="str">
        <f>T36</f>
        <v>1er B</v>
      </c>
      <c r="U46" s="45" t="str">
        <f>T38</f>
        <v>2eme D</v>
      </c>
      <c r="V46" s="67"/>
      <c r="W46" s="68"/>
    </row>
    <row r="47" spans="1:24" ht="4.95" customHeight="1" thickBot="1" x14ac:dyDescent="0.35">
      <c r="A47" s="19"/>
      <c r="B47" s="2"/>
      <c r="C47" s="2"/>
      <c r="D47" s="398"/>
      <c r="E47" s="398"/>
      <c r="F47" s="2"/>
      <c r="G47" s="2"/>
      <c r="H47" s="2"/>
      <c r="I47" s="47"/>
      <c r="J47" s="398"/>
      <c r="K47" s="398"/>
      <c r="L47" s="85"/>
      <c r="M47" s="2"/>
      <c r="N47" s="2"/>
      <c r="O47" s="2"/>
      <c r="P47" s="398"/>
      <c r="Q47" s="398"/>
      <c r="R47" s="2"/>
      <c r="S47" s="2"/>
      <c r="T47" s="2"/>
      <c r="U47" s="2"/>
      <c r="V47" s="398"/>
      <c r="W47" s="399"/>
    </row>
    <row r="48" spans="1:24" ht="14.4" customHeight="1" x14ac:dyDescent="0.3">
      <c r="A48" s="24"/>
      <c r="B48" s="483" t="s">
        <v>12</v>
      </c>
      <c r="C48" s="483"/>
      <c r="D48" s="483" t="s">
        <v>16</v>
      </c>
      <c r="E48" s="484"/>
      <c r="F48" s="25"/>
      <c r="G48" s="26"/>
      <c r="H48" s="485" t="s">
        <v>12</v>
      </c>
      <c r="I48" s="485"/>
      <c r="J48" s="485" t="s">
        <v>16</v>
      </c>
      <c r="K48" s="486"/>
      <c r="L48" s="77"/>
      <c r="M48" s="27"/>
      <c r="N48" s="556" t="s">
        <v>12</v>
      </c>
      <c r="O48" s="556"/>
      <c r="P48" s="556" t="s">
        <v>16</v>
      </c>
      <c r="Q48" s="557"/>
      <c r="R48" s="25"/>
      <c r="S48" s="28"/>
      <c r="T48" s="554" t="s">
        <v>12</v>
      </c>
      <c r="U48" s="554"/>
      <c r="V48" s="554" t="s">
        <v>16</v>
      </c>
      <c r="W48" s="555"/>
    </row>
    <row r="49" spans="1:23" ht="14.4" customHeight="1" x14ac:dyDescent="0.3">
      <c r="A49" s="30">
        <f>S46+$J$33+"00:02"</f>
        <v>0.65277777777777679</v>
      </c>
      <c r="B49" s="31" t="str">
        <f>B35</f>
        <v>4eme A</v>
      </c>
      <c r="C49" s="31" t="str">
        <f>B38</f>
        <v>3eme D</v>
      </c>
      <c r="D49" s="53"/>
      <c r="E49" s="54"/>
      <c r="F49" s="2"/>
      <c r="G49" s="32">
        <f>A50+$J$33+"00:02"</f>
        <v>0.66666666666666563</v>
      </c>
      <c r="H49" s="33" t="str">
        <f>H35</f>
        <v>3eme A</v>
      </c>
      <c r="I49" s="33" t="str">
        <f>H38</f>
        <v>4eme D</v>
      </c>
      <c r="J49" s="57"/>
      <c r="K49" s="58"/>
      <c r="L49" s="76"/>
      <c r="M49" s="34">
        <f>G50+$J$33+"00:02"</f>
        <v>0.68055555555555447</v>
      </c>
      <c r="N49" s="35" t="str">
        <f>N35</f>
        <v>2eme A</v>
      </c>
      <c r="O49" s="35" t="str">
        <f>N38</f>
        <v>1er D</v>
      </c>
      <c r="P49" s="61"/>
      <c r="Q49" s="62"/>
      <c r="R49" s="2"/>
      <c r="S49" s="36">
        <f>M50+$J$33+"00:02"</f>
        <v>0.69444444444444331</v>
      </c>
      <c r="T49" s="37" t="str">
        <f>T35</f>
        <v>1er A</v>
      </c>
      <c r="U49" s="37" t="str">
        <f>T38</f>
        <v>2eme D</v>
      </c>
      <c r="V49" s="65"/>
      <c r="W49" s="66"/>
    </row>
    <row r="50" spans="1:23" ht="14.4" customHeight="1" thickBot="1" x14ac:dyDescent="0.35">
      <c r="A50" s="38">
        <f>A49+$J$33+"00:02"</f>
        <v>0.65972222222222121</v>
      </c>
      <c r="B50" s="39" t="str">
        <f>B36</f>
        <v>4eme B</v>
      </c>
      <c r="C50" s="39" t="str">
        <f>B37</f>
        <v>3eme C</v>
      </c>
      <c r="D50" s="55"/>
      <c r="E50" s="56"/>
      <c r="F50" s="47"/>
      <c r="G50" s="40">
        <f>G49+$J$33+"00:02"</f>
        <v>0.67361111111111005</v>
      </c>
      <c r="H50" s="41" t="str">
        <f>H36</f>
        <v>3eme B</v>
      </c>
      <c r="I50" s="41" t="str">
        <f>H37</f>
        <v>4eme C</v>
      </c>
      <c r="J50" s="59"/>
      <c r="K50" s="60"/>
      <c r="L50" s="78"/>
      <c r="M50" s="42">
        <f>M49+$J$33+"00:02"</f>
        <v>0.68749999999999889</v>
      </c>
      <c r="N50" s="43" t="str">
        <f>N36</f>
        <v>2eme B</v>
      </c>
      <c r="O50" s="43" t="str">
        <f>N37</f>
        <v>1er C</v>
      </c>
      <c r="P50" s="63"/>
      <c r="Q50" s="64"/>
      <c r="R50" s="47"/>
      <c r="S50" s="44">
        <f>S49+$J$33+"00:02"</f>
        <v>0.70138888888888773</v>
      </c>
      <c r="T50" s="45" t="str">
        <f>T36</f>
        <v>1er B</v>
      </c>
      <c r="U50" s="45" t="str">
        <f>T37</f>
        <v>2eme C</v>
      </c>
      <c r="V50" s="67"/>
      <c r="W50" s="68"/>
    </row>
    <row r="51" spans="1:23" ht="4.95" hidden="1" customHeight="1" thickBot="1" x14ac:dyDescent="0.35">
      <c r="A51" s="118"/>
      <c r="B51" s="119"/>
      <c r="C51" s="119"/>
      <c r="D51" s="173"/>
      <c r="E51" s="173"/>
      <c r="F51" s="89"/>
      <c r="G51" s="120"/>
      <c r="H51" s="119"/>
      <c r="I51" s="119"/>
      <c r="J51" s="173"/>
      <c r="K51" s="173"/>
      <c r="L51" s="89"/>
      <c r="M51" s="120"/>
      <c r="N51" s="119"/>
      <c r="O51" s="119"/>
      <c r="P51" s="173"/>
      <c r="Q51" s="173"/>
      <c r="R51" s="89"/>
      <c r="S51" s="93"/>
      <c r="T51" s="401"/>
      <c r="U51" s="401"/>
      <c r="V51" s="116"/>
      <c r="W51" s="117"/>
    </row>
    <row r="52" spans="1:23" ht="14.4" hidden="1" customHeight="1" thickBot="1" x14ac:dyDescent="0.35">
      <c r="A52" s="553" t="s">
        <v>47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3"/>
    </row>
    <row r="53" spans="1:23" ht="14.4" hidden="1" customHeight="1" x14ac:dyDescent="0.3">
      <c r="A53" s="81" t="s">
        <v>21</v>
      </c>
      <c r="B53" s="481" t="s">
        <v>41</v>
      </c>
      <c r="C53" s="481"/>
      <c r="D53" s="481" t="s">
        <v>15</v>
      </c>
      <c r="E53" s="482"/>
      <c r="F53" s="122"/>
      <c r="G53" s="81" t="s">
        <v>21</v>
      </c>
      <c r="H53" s="481" t="s">
        <v>42</v>
      </c>
      <c r="I53" s="481"/>
      <c r="J53" s="481" t="s">
        <v>15</v>
      </c>
      <c r="K53" s="482"/>
      <c r="L53" s="75"/>
      <c r="M53" s="81" t="s">
        <v>21</v>
      </c>
      <c r="N53" s="481" t="s">
        <v>43</v>
      </c>
      <c r="O53" s="481"/>
      <c r="P53" s="481" t="s">
        <v>15</v>
      </c>
      <c r="Q53" s="482"/>
      <c r="R53" s="122"/>
      <c r="S53" s="81" t="s">
        <v>21</v>
      </c>
      <c r="T53" s="481" t="s">
        <v>55</v>
      </c>
      <c r="U53" s="481"/>
      <c r="V53" s="481" t="s">
        <v>15</v>
      </c>
      <c r="W53" s="482"/>
    </row>
    <row r="54" spans="1:23" ht="14.4" hidden="1" customHeight="1" x14ac:dyDescent="0.3">
      <c r="A54" s="49">
        <v>1</v>
      </c>
      <c r="B54" s="450" t="str">
        <f>VLOOKUP($A54,$A$69:$D$72,2,FALSE)</f>
        <v>4eme A</v>
      </c>
      <c r="C54" s="450"/>
      <c r="D54" s="453">
        <f>VLOOKUP($A54,$A$69:$D$72,4,FALSE)</f>
        <v>3.9999999999999998E-7</v>
      </c>
      <c r="E54" s="453"/>
      <c r="F54" s="105"/>
      <c r="G54" s="49">
        <v>1</v>
      </c>
      <c r="H54" s="450" t="str">
        <f>VLOOKUP($G54,$G$69:$J$72,2,FALSE)</f>
        <v>3eme A</v>
      </c>
      <c r="I54" s="450"/>
      <c r="J54" s="451">
        <f>VLOOKUP($G54,$G$69:$J$72,4,FALSE)</f>
        <v>3.9999999999999998E-7</v>
      </c>
      <c r="K54" s="451"/>
      <c r="L54" s="76"/>
      <c r="M54" s="49">
        <v>1</v>
      </c>
      <c r="N54" s="450" t="str">
        <f>VLOOKUP($M54,$M$69:$P$72,2,FALSE)</f>
        <v>2eme A</v>
      </c>
      <c r="O54" s="450"/>
      <c r="P54" s="451">
        <f>VLOOKUP($M54,$M$69:$P$72,4,FALSE)</f>
        <v>3.9999999999999998E-7</v>
      </c>
      <c r="Q54" s="451"/>
      <c r="R54" s="105"/>
      <c r="S54" s="49">
        <v>1</v>
      </c>
      <c r="T54" s="450" t="str">
        <f>VLOOKUP($S54,$S$69:$V$72,2,FALSE)</f>
        <v>1er A</v>
      </c>
      <c r="U54" s="450"/>
      <c r="V54" s="451">
        <f>VLOOKUP($S54,$S$69:$V$72,4,FALSE)</f>
        <v>3.9999999999999998E-7</v>
      </c>
      <c r="W54" s="451"/>
    </row>
    <row r="55" spans="1:23" ht="14.4" hidden="1" customHeight="1" x14ac:dyDescent="0.3">
      <c r="A55" s="49">
        <v>2</v>
      </c>
      <c r="B55" s="450" t="str">
        <f t="shared" ref="B55:B57" si="0">VLOOKUP($A55,$A$69:$D$72,2,FALSE)</f>
        <v>4eme B</v>
      </c>
      <c r="C55" s="450"/>
      <c r="D55" s="453">
        <f t="shared" ref="D55:D57" si="1">VLOOKUP($A55,$A$69:$D$72,4,FALSE)</f>
        <v>2.9999999999999999E-7</v>
      </c>
      <c r="E55" s="453"/>
      <c r="F55" s="105"/>
      <c r="G55" s="49">
        <v>2</v>
      </c>
      <c r="H55" s="450" t="str">
        <f t="shared" ref="H55:H57" si="2">VLOOKUP($G55,$G$69:$J$72,2,FALSE)</f>
        <v>3eme B</v>
      </c>
      <c r="I55" s="450"/>
      <c r="J55" s="451">
        <f t="shared" ref="J55:J57" si="3">VLOOKUP($G55,$G$69:$J$72,4,FALSE)</f>
        <v>2.9999999999999999E-7</v>
      </c>
      <c r="K55" s="451"/>
      <c r="L55" s="76"/>
      <c r="M55" s="49">
        <v>2</v>
      </c>
      <c r="N55" s="450" t="str">
        <f t="shared" ref="N55:N57" si="4">VLOOKUP($M55,$M$69:$P$72,2,FALSE)</f>
        <v>2eme B</v>
      </c>
      <c r="O55" s="450"/>
      <c r="P55" s="451">
        <f t="shared" ref="P55:P57" si="5">VLOOKUP($M55,$M$69:$P$72,4,FALSE)</f>
        <v>2.9999999999999999E-7</v>
      </c>
      <c r="Q55" s="451"/>
      <c r="R55" s="105"/>
      <c r="S55" s="49">
        <v>2</v>
      </c>
      <c r="T55" s="450" t="str">
        <f t="shared" ref="T55:T57" si="6">VLOOKUP($S55,$S$69:$V$72,2,FALSE)</f>
        <v>1er B</v>
      </c>
      <c r="U55" s="450"/>
      <c r="V55" s="451">
        <f t="shared" ref="V55:V57" si="7">VLOOKUP($S55,$S$69:$V$72,4,FALSE)</f>
        <v>2.9999999999999999E-7</v>
      </c>
      <c r="W55" s="451"/>
    </row>
    <row r="56" spans="1:23" ht="14.4" hidden="1" customHeight="1" x14ac:dyDescent="0.3">
      <c r="A56" s="49">
        <v>3</v>
      </c>
      <c r="B56" s="450" t="str">
        <f t="shared" si="0"/>
        <v>3eme C</v>
      </c>
      <c r="C56" s="450"/>
      <c r="D56" s="453">
        <f t="shared" si="1"/>
        <v>1.9999999999999999E-7</v>
      </c>
      <c r="E56" s="453"/>
      <c r="F56" s="105"/>
      <c r="G56" s="49">
        <v>3</v>
      </c>
      <c r="H56" s="450" t="str">
        <f t="shared" si="2"/>
        <v>4eme C</v>
      </c>
      <c r="I56" s="450"/>
      <c r="J56" s="451">
        <f t="shared" si="3"/>
        <v>1.9999999999999999E-7</v>
      </c>
      <c r="K56" s="451"/>
      <c r="L56" s="76"/>
      <c r="M56" s="49">
        <v>3</v>
      </c>
      <c r="N56" s="450" t="str">
        <f t="shared" si="4"/>
        <v>1er C</v>
      </c>
      <c r="O56" s="450"/>
      <c r="P56" s="451">
        <f t="shared" si="5"/>
        <v>1.9999999999999999E-7</v>
      </c>
      <c r="Q56" s="451"/>
      <c r="R56" s="105"/>
      <c r="S56" s="49">
        <v>3</v>
      </c>
      <c r="T56" s="450" t="str">
        <f t="shared" si="6"/>
        <v>2eme C</v>
      </c>
      <c r="U56" s="450"/>
      <c r="V56" s="451">
        <f t="shared" si="7"/>
        <v>1.9999999999999999E-7</v>
      </c>
      <c r="W56" s="451"/>
    </row>
    <row r="57" spans="1:23" ht="14.4" hidden="1" customHeight="1" thickBot="1" x14ac:dyDescent="0.35">
      <c r="A57" s="50">
        <v>4</v>
      </c>
      <c r="B57" s="450" t="str">
        <f t="shared" si="0"/>
        <v>3eme D</v>
      </c>
      <c r="C57" s="450"/>
      <c r="D57" s="453">
        <f t="shared" si="1"/>
        <v>9.9999999999999995E-8</v>
      </c>
      <c r="E57" s="453"/>
      <c r="F57" s="123"/>
      <c r="G57" s="50">
        <v>4</v>
      </c>
      <c r="H57" s="450" t="str">
        <f t="shared" si="2"/>
        <v>4eme D</v>
      </c>
      <c r="I57" s="450"/>
      <c r="J57" s="451">
        <f t="shared" si="3"/>
        <v>9.9999999999999995E-8</v>
      </c>
      <c r="K57" s="451"/>
      <c r="L57" s="78"/>
      <c r="M57" s="50">
        <v>4</v>
      </c>
      <c r="N57" s="450" t="str">
        <f t="shared" si="4"/>
        <v>1er D</v>
      </c>
      <c r="O57" s="450"/>
      <c r="P57" s="451">
        <f t="shared" si="5"/>
        <v>9.9999999999999995E-8</v>
      </c>
      <c r="Q57" s="451"/>
      <c r="R57" s="123"/>
      <c r="S57" s="50">
        <v>4</v>
      </c>
      <c r="T57" s="450" t="str">
        <f t="shared" si="6"/>
        <v>2eme D</v>
      </c>
      <c r="U57" s="450"/>
      <c r="V57" s="451">
        <f t="shared" si="7"/>
        <v>9.9999999999999995E-8</v>
      </c>
      <c r="W57" s="451"/>
    </row>
    <row r="58" spans="1:23" ht="15" hidden="1" customHeight="1" thickBot="1" x14ac:dyDescent="0.35">
      <c r="A58" s="538" t="s">
        <v>34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6"/>
    </row>
    <row r="59" spans="1:23" s="2" customFormat="1" x14ac:dyDescent="0.3">
      <c r="A59" s="541" t="s">
        <v>224</v>
      </c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</row>
    <row r="60" spans="1:23" s="2" customFormat="1" hidden="1" x14ac:dyDescent="0.3"/>
    <row r="61" spans="1:23" ht="16.2" hidden="1" thickBot="1" x14ac:dyDescent="0.35">
      <c r="A61" s="440" t="s">
        <v>49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2"/>
    </row>
    <row r="62" spans="1:23" ht="14.4" hidden="1" customHeight="1" x14ac:dyDescent="0.3">
      <c r="A62" s="96"/>
      <c r="B62" s="481" t="s">
        <v>1</v>
      </c>
      <c r="C62" s="481"/>
      <c r="D62" s="481" t="s">
        <v>15</v>
      </c>
      <c r="E62" s="542"/>
      <c r="F62" s="543"/>
      <c r="G62" s="121"/>
      <c r="H62" s="481" t="s">
        <v>2</v>
      </c>
      <c r="I62" s="481"/>
      <c r="J62" s="481" t="s">
        <v>15</v>
      </c>
      <c r="K62" s="542"/>
      <c r="L62" s="75"/>
      <c r="M62" s="121"/>
      <c r="N62" s="481" t="s">
        <v>3</v>
      </c>
      <c r="O62" s="481"/>
      <c r="P62" s="481" t="s">
        <v>15</v>
      </c>
      <c r="Q62" s="542"/>
      <c r="R62" s="122"/>
      <c r="S62" s="96"/>
      <c r="T62" s="481" t="s">
        <v>4</v>
      </c>
      <c r="U62" s="481"/>
      <c r="V62" s="481" t="s">
        <v>15</v>
      </c>
      <c r="W62" s="482"/>
    </row>
    <row r="63" spans="1:23" ht="14.4" hidden="1" customHeight="1" x14ac:dyDescent="0.3">
      <c r="A63" s="86">
        <f>RANK(D63,$D$63:$D$66)</f>
        <v>1</v>
      </c>
      <c r="B63" s="69" t="str">
        <f>B8</f>
        <v>Equipe 1</v>
      </c>
      <c r="C63" s="69">
        <f>D14-E14+D18-E18+D22-E22</f>
        <v>0</v>
      </c>
      <c r="D63" s="451">
        <f>D8+4/10000000</f>
        <v>3.9999999999999998E-7</v>
      </c>
      <c r="E63" s="537"/>
      <c r="F63" s="544"/>
      <c r="G63" s="91">
        <f>RANK(J63,$J$63:$J$66)</f>
        <v>1</v>
      </c>
      <c r="H63" s="69" t="str">
        <f>H8</f>
        <v>Equipe 5</v>
      </c>
      <c r="I63" s="69">
        <f>J14-K14+J18-K18+J22-K22</f>
        <v>0</v>
      </c>
      <c r="J63" s="451">
        <f>J8+4/10000000</f>
        <v>3.9999999999999998E-7</v>
      </c>
      <c r="K63" s="537"/>
      <c r="L63" s="76"/>
      <c r="M63" s="91">
        <f>RANK(P63,$P$63:$P$66)</f>
        <v>1</v>
      </c>
      <c r="N63" s="69" t="str">
        <f>N8</f>
        <v>Equipe 9</v>
      </c>
      <c r="O63" s="69">
        <f>P14-Q14+P18-Q18+P22-Q22</f>
        <v>0</v>
      </c>
      <c r="P63" s="451">
        <f>P8+4/10000000</f>
        <v>3.9999999999999998E-7</v>
      </c>
      <c r="Q63" s="537"/>
      <c r="R63" s="105"/>
      <c r="S63" s="86">
        <f>RANK(V63,$V$63:$V$66)</f>
        <v>1</v>
      </c>
      <c r="T63" s="69" t="str">
        <f>T8</f>
        <v>Equipe 13</v>
      </c>
      <c r="U63" s="69">
        <f>V14-W14+V18-W18+V22-W22</f>
        <v>0</v>
      </c>
      <c r="V63" s="451">
        <f>V8+4/10000000</f>
        <v>3.9999999999999998E-7</v>
      </c>
      <c r="W63" s="452"/>
    </row>
    <row r="64" spans="1:23" ht="14.4" hidden="1" customHeight="1" x14ac:dyDescent="0.3">
      <c r="A64" s="86">
        <f t="shared" ref="A64:A66" si="8">RANK(D64,$D$63:$D$66)</f>
        <v>2</v>
      </c>
      <c r="B64" s="69" t="str">
        <f>B9</f>
        <v>Equipe 2</v>
      </c>
      <c r="C64" s="69">
        <f>E14-D14+D19-E19+D23-E23</f>
        <v>0</v>
      </c>
      <c r="D64" s="451">
        <f>D9+3/10000000</f>
        <v>2.9999999999999999E-7</v>
      </c>
      <c r="E64" s="537"/>
      <c r="F64" s="544"/>
      <c r="G64" s="91">
        <f t="shared" ref="G64:G66" si="9">RANK(J64,$J$63:$J$66)</f>
        <v>2</v>
      </c>
      <c r="H64" s="69" t="str">
        <f>H9</f>
        <v>Equipe 6</v>
      </c>
      <c r="I64" s="69">
        <f>K14-J14+J19-K19+J23-K23</f>
        <v>0</v>
      </c>
      <c r="J64" s="451">
        <f>J9+3/10000000</f>
        <v>2.9999999999999999E-7</v>
      </c>
      <c r="K64" s="537"/>
      <c r="L64" s="76"/>
      <c r="M64" s="91">
        <f t="shared" ref="M64:M66" si="10">RANK(P64,$P$63:$P$66)</f>
        <v>2</v>
      </c>
      <c r="N64" s="69" t="str">
        <f>N9</f>
        <v>Equipe 10</v>
      </c>
      <c r="O64" s="69">
        <f>Q14-P14+P19-Q19+P23-Q23</f>
        <v>0</v>
      </c>
      <c r="P64" s="451">
        <f>P9+3/10000000</f>
        <v>2.9999999999999999E-7</v>
      </c>
      <c r="Q64" s="537"/>
      <c r="R64" s="105"/>
      <c r="S64" s="86">
        <f t="shared" ref="S64:S66" si="11">RANK(V64,$V$63:$V$66)</f>
        <v>2</v>
      </c>
      <c r="T64" s="69" t="str">
        <f>T9</f>
        <v>Equipe 14</v>
      </c>
      <c r="U64" s="69">
        <f>W14-V14+V19-W19+V23-W23</f>
        <v>0</v>
      </c>
      <c r="V64" s="451">
        <f>V9+3/10000000</f>
        <v>2.9999999999999999E-7</v>
      </c>
      <c r="W64" s="452"/>
    </row>
    <row r="65" spans="1:23" ht="14.4" hidden="1" customHeight="1" x14ac:dyDescent="0.3">
      <c r="A65" s="86">
        <f t="shared" si="8"/>
        <v>3</v>
      </c>
      <c r="B65" s="69" t="str">
        <f>B10</f>
        <v>Equipe 3</v>
      </c>
      <c r="C65" s="69">
        <f>D15-E15+E18-D18+E23-D23</f>
        <v>0</v>
      </c>
      <c r="D65" s="451">
        <f>D10+2/10000000</f>
        <v>1.9999999999999999E-7</v>
      </c>
      <c r="E65" s="537"/>
      <c r="F65" s="544"/>
      <c r="G65" s="91">
        <f t="shared" si="9"/>
        <v>3</v>
      </c>
      <c r="H65" s="69" t="str">
        <f>H10</f>
        <v>Equipe 7</v>
      </c>
      <c r="I65" s="69">
        <f>J15-K15+K18-J18+K23-J23</f>
        <v>0</v>
      </c>
      <c r="J65" s="451">
        <f>J10+2/10000000</f>
        <v>1.9999999999999999E-7</v>
      </c>
      <c r="K65" s="537"/>
      <c r="L65" s="76"/>
      <c r="M65" s="91">
        <f t="shared" si="10"/>
        <v>3</v>
      </c>
      <c r="N65" s="69" t="str">
        <f>N10</f>
        <v>Equipe 11</v>
      </c>
      <c r="O65" s="69">
        <f>P15-Q15+Q18-P18+Q23-P23</f>
        <v>0</v>
      </c>
      <c r="P65" s="451">
        <f>P10+2/10000000</f>
        <v>1.9999999999999999E-7</v>
      </c>
      <c r="Q65" s="537"/>
      <c r="R65" s="105"/>
      <c r="S65" s="86">
        <f t="shared" si="11"/>
        <v>3</v>
      </c>
      <c r="T65" s="69" t="str">
        <f>T10</f>
        <v>Equipe 15</v>
      </c>
      <c r="U65" s="69">
        <f>V15-W15+W18-V18+W23-V23</f>
        <v>0</v>
      </c>
      <c r="V65" s="451">
        <f>V10+2/10000000</f>
        <v>1.9999999999999999E-7</v>
      </c>
      <c r="W65" s="452"/>
    </row>
    <row r="66" spans="1:23" ht="14.4" hidden="1" customHeight="1" thickBot="1" x14ac:dyDescent="0.35">
      <c r="A66" s="87">
        <f t="shared" si="8"/>
        <v>4</v>
      </c>
      <c r="B66" s="88" t="str">
        <f>B11</f>
        <v>Equipe 4</v>
      </c>
      <c r="C66" s="88">
        <f>E15-D15+E19-D19+E22-D22</f>
        <v>0</v>
      </c>
      <c r="D66" s="479">
        <f>D11+1/10000000</f>
        <v>9.9999999999999995E-8</v>
      </c>
      <c r="E66" s="531"/>
      <c r="F66" s="545"/>
      <c r="G66" s="92">
        <f t="shared" si="9"/>
        <v>4</v>
      </c>
      <c r="H66" s="88" t="str">
        <f>H11</f>
        <v>Equipe 8</v>
      </c>
      <c r="I66" s="88">
        <f>K15-J15+K19-J19+K22-J22</f>
        <v>0</v>
      </c>
      <c r="J66" s="479">
        <f>J11+1/10000000</f>
        <v>9.9999999999999995E-8</v>
      </c>
      <c r="K66" s="531"/>
      <c r="L66" s="78"/>
      <c r="M66" s="92">
        <f t="shared" si="10"/>
        <v>4</v>
      </c>
      <c r="N66" s="88" t="str">
        <f>N11</f>
        <v>Equipe 12</v>
      </c>
      <c r="O66" s="88">
        <f>Q15-P15+Q19-P19+Q22-P22</f>
        <v>0</v>
      </c>
      <c r="P66" s="479">
        <f>P11+1/10000000</f>
        <v>9.9999999999999995E-8</v>
      </c>
      <c r="Q66" s="531"/>
      <c r="R66" s="123"/>
      <c r="S66" s="87">
        <f t="shared" si="11"/>
        <v>4</v>
      </c>
      <c r="T66" s="88" t="str">
        <f>T11</f>
        <v>Equipe 16</v>
      </c>
      <c r="U66" s="88">
        <f>W15-V15+W19-V19+W22-V22</f>
        <v>0</v>
      </c>
      <c r="V66" s="479">
        <f>V11+1/10000000</f>
        <v>9.9999999999999995E-8</v>
      </c>
      <c r="W66" s="480"/>
    </row>
    <row r="67" spans="1:23" ht="16.2" hidden="1" thickBot="1" x14ac:dyDescent="0.35">
      <c r="A67" s="440" t="s">
        <v>47</v>
      </c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2"/>
    </row>
    <row r="68" spans="1:23" ht="14.4" hidden="1" customHeight="1" x14ac:dyDescent="0.3">
      <c r="A68" s="96"/>
      <c r="B68" s="481" t="s">
        <v>62</v>
      </c>
      <c r="C68" s="481"/>
      <c r="D68" s="481" t="s">
        <v>15</v>
      </c>
      <c r="E68" s="482"/>
      <c r="F68" s="543"/>
      <c r="G68" s="96"/>
      <c r="H68" s="481" t="s">
        <v>63</v>
      </c>
      <c r="I68" s="481"/>
      <c r="J68" s="481" t="s">
        <v>15</v>
      </c>
      <c r="K68" s="482"/>
      <c r="L68" s="75"/>
      <c r="M68" s="96"/>
      <c r="N68" s="481" t="s">
        <v>64</v>
      </c>
      <c r="O68" s="481"/>
      <c r="P68" s="481" t="s">
        <v>15</v>
      </c>
      <c r="Q68" s="482"/>
      <c r="R68" s="122"/>
      <c r="S68" s="96"/>
      <c r="T68" s="481" t="s">
        <v>65</v>
      </c>
      <c r="U68" s="481"/>
      <c r="V68" s="481" t="s">
        <v>15</v>
      </c>
      <c r="W68" s="482"/>
    </row>
    <row r="69" spans="1:23" ht="14.4" hidden="1" customHeight="1" x14ac:dyDescent="0.3">
      <c r="A69" s="86">
        <f>RANK(D69,$D$69:$D$72)</f>
        <v>1</v>
      </c>
      <c r="B69" s="69" t="str">
        <f>B35</f>
        <v>4eme A</v>
      </c>
      <c r="C69" s="69">
        <f>D41-E41+D45-E45+D49-E49</f>
        <v>0</v>
      </c>
      <c r="D69" s="451">
        <f>D35+4/10000000</f>
        <v>3.9999999999999998E-7</v>
      </c>
      <c r="E69" s="452"/>
      <c r="F69" s="544"/>
      <c r="G69" s="86">
        <f>RANK(J69,$J$69:$J$72)</f>
        <v>1</v>
      </c>
      <c r="H69" s="69" t="str">
        <f>H35</f>
        <v>3eme A</v>
      </c>
      <c r="I69" s="69">
        <f>J41-K41+J45-K45+J49-K49</f>
        <v>0</v>
      </c>
      <c r="J69" s="451">
        <f>J35+4/10000000</f>
        <v>3.9999999999999998E-7</v>
      </c>
      <c r="K69" s="452"/>
      <c r="L69" s="76"/>
      <c r="M69" s="86">
        <f>RANK(P69,$P$69:$P$72)</f>
        <v>1</v>
      </c>
      <c r="N69" s="69" t="str">
        <f>N35</f>
        <v>2eme A</v>
      </c>
      <c r="O69" s="69">
        <f>P41-Q41+P45-Q45+P49-Q49</f>
        <v>0</v>
      </c>
      <c r="P69" s="451">
        <f>P35+4/10000000</f>
        <v>3.9999999999999998E-7</v>
      </c>
      <c r="Q69" s="452"/>
      <c r="R69" s="105"/>
      <c r="S69" s="86">
        <f>RANK(V69,$V$69:$V$72)</f>
        <v>1</v>
      </c>
      <c r="T69" s="69" t="str">
        <f>T35</f>
        <v>1er A</v>
      </c>
      <c r="U69" s="69">
        <f>V41-W41+V45-W45+V49-W49</f>
        <v>0</v>
      </c>
      <c r="V69" s="451">
        <f>V35+4/10000000</f>
        <v>3.9999999999999998E-7</v>
      </c>
      <c r="W69" s="452"/>
    </row>
    <row r="70" spans="1:23" ht="14.4" hidden="1" customHeight="1" x14ac:dyDescent="0.3">
      <c r="A70" s="86">
        <f t="shared" ref="A70:A72" si="12">RANK(D70,$D$69:$D$72)</f>
        <v>2</v>
      </c>
      <c r="B70" s="69" t="str">
        <f t="shared" ref="B70:B72" si="13">B36</f>
        <v>4eme B</v>
      </c>
      <c r="C70" s="69">
        <f>E41-D41+D46-E46+D50-E50</f>
        <v>0</v>
      </c>
      <c r="D70" s="451">
        <f>D36+3/10000000</f>
        <v>2.9999999999999999E-7</v>
      </c>
      <c r="E70" s="452"/>
      <c r="F70" s="544"/>
      <c r="G70" s="86">
        <f t="shared" ref="G70:G72" si="14">RANK(J70,$J$69:$J$72)</f>
        <v>2</v>
      </c>
      <c r="H70" s="69" t="str">
        <f t="shared" ref="H70:H72" si="15">H36</f>
        <v>3eme B</v>
      </c>
      <c r="I70" s="69">
        <f>K41-J41+J46-K46+J50-K50</f>
        <v>0</v>
      </c>
      <c r="J70" s="451">
        <f>J36+3/10000000</f>
        <v>2.9999999999999999E-7</v>
      </c>
      <c r="K70" s="452"/>
      <c r="L70" s="76"/>
      <c r="M70" s="86">
        <f t="shared" ref="M70:M72" si="16">RANK(P70,$P$69:$P$72)</f>
        <v>2</v>
      </c>
      <c r="N70" s="69" t="str">
        <f t="shared" ref="N70:N72" si="17">N36</f>
        <v>2eme B</v>
      </c>
      <c r="O70" s="69">
        <f>Q41-P41+P46-Q46+P50-Q50</f>
        <v>0</v>
      </c>
      <c r="P70" s="451">
        <f>P36+3/10000000</f>
        <v>2.9999999999999999E-7</v>
      </c>
      <c r="Q70" s="452"/>
      <c r="R70" s="105"/>
      <c r="S70" s="86">
        <f t="shared" ref="S70:S72" si="18">RANK(V70,$V$69:$V$72)</f>
        <v>2</v>
      </c>
      <c r="T70" s="69" t="str">
        <f t="shared" ref="T70:T72" si="19">T36</f>
        <v>1er B</v>
      </c>
      <c r="U70" s="69">
        <f>W41-V41+V46-W46+V50-W50</f>
        <v>0</v>
      </c>
      <c r="V70" s="451">
        <f>V36+3/10000000</f>
        <v>2.9999999999999999E-7</v>
      </c>
      <c r="W70" s="452"/>
    </row>
    <row r="71" spans="1:23" ht="14.4" hidden="1" customHeight="1" x14ac:dyDescent="0.3">
      <c r="A71" s="86">
        <f t="shared" si="12"/>
        <v>3</v>
      </c>
      <c r="B71" s="69" t="str">
        <f t="shared" si="13"/>
        <v>3eme C</v>
      </c>
      <c r="C71" s="69">
        <f>D42-E42+E45-D45+E50-D50</f>
        <v>0</v>
      </c>
      <c r="D71" s="451">
        <f>D37+2/10000000</f>
        <v>1.9999999999999999E-7</v>
      </c>
      <c r="E71" s="452"/>
      <c r="F71" s="544"/>
      <c r="G71" s="86">
        <f t="shared" si="14"/>
        <v>3</v>
      </c>
      <c r="H71" s="69" t="str">
        <f t="shared" si="15"/>
        <v>4eme C</v>
      </c>
      <c r="I71" s="69">
        <f>J42-K42+K45-J45+K50-J50</f>
        <v>0</v>
      </c>
      <c r="J71" s="451">
        <f>J37+2/10000000</f>
        <v>1.9999999999999999E-7</v>
      </c>
      <c r="K71" s="452"/>
      <c r="L71" s="76"/>
      <c r="M71" s="86">
        <f t="shared" si="16"/>
        <v>3</v>
      </c>
      <c r="N71" s="69" t="str">
        <f t="shared" si="17"/>
        <v>1er C</v>
      </c>
      <c r="O71" s="69">
        <f>P42-Q42+Q45-P45+Q50-P50</f>
        <v>0</v>
      </c>
      <c r="P71" s="451">
        <f>P37+2/10000000</f>
        <v>1.9999999999999999E-7</v>
      </c>
      <c r="Q71" s="452"/>
      <c r="R71" s="105"/>
      <c r="S71" s="86">
        <f t="shared" si="18"/>
        <v>3</v>
      </c>
      <c r="T71" s="69" t="str">
        <f t="shared" si="19"/>
        <v>2eme C</v>
      </c>
      <c r="U71" s="69">
        <f>V42-W42+W45-V45+W50-V50</f>
        <v>0</v>
      </c>
      <c r="V71" s="451">
        <f>V37+2/10000000</f>
        <v>1.9999999999999999E-7</v>
      </c>
      <c r="W71" s="452"/>
    </row>
    <row r="72" spans="1:23" ht="14.4" hidden="1" customHeight="1" thickBot="1" x14ac:dyDescent="0.35">
      <c r="A72" s="87">
        <f t="shared" si="12"/>
        <v>4</v>
      </c>
      <c r="B72" s="88" t="str">
        <f t="shared" si="13"/>
        <v>3eme D</v>
      </c>
      <c r="C72" s="88">
        <f>E42-D42+E46-D46+E49-D49</f>
        <v>0</v>
      </c>
      <c r="D72" s="479">
        <f>D38+1/10000000</f>
        <v>9.9999999999999995E-8</v>
      </c>
      <c r="E72" s="480"/>
      <c r="F72" s="545"/>
      <c r="G72" s="87">
        <f t="shared" si="14"/>
        <v>4</v>
      </c>
      <c r="H72" s="88" t="str">
        <f t="shared" si="15"/>
        <v>4eme D</v>
      </c>
      <c r="I72" s="88">
        <f>K42-J42+K46-J46+K49-J49</f>
        <v>0</v>
      </c>
      <c r="J72" s="479">
        <f>J38+1/10000000</f>
        <v>9.9999999999999995E-8</v>
      </c>
      <c r="K72" s="480"/>
      <c r="L72" s="78"/>
      <c r="M72" s="87">
        <f t="shared" si="16"/>
        <v>4</v>
      </c>
      <c r="N72" s="88" t="str">
        <f t="shared" si="17"/>
        <v>1er D</v>
      </c>
      <c r="O72" s="88">
        <f>Q42-P42+Q46-P46+Q49-P49</f>
        <v>0</v>
      </c>
      <c r="P72" s="479">
        <f>P38+1/10000000</f>
        <v>9.9999999999999995E-8</v>
      </c>
      <c r="Q72" s="480"/>
      <c r="R72" s="123"/>
      <c r="S72" s="87">
        <f t="shared" si="18"/>
        <v>4</v>
      </c>
      <c r="T72" s="88" t="str">
        <f t="shared" si="19"/>
        <v>2eme D</v>
      </c>
      <c r="U72" s="88">
        <f>W42-V42+W46-V46+W49-V49</f>
        <v>0</v>
      </c>
      <c r="V72" s="479">
        <f>V38+1/10000000</f>
        <v>9.9999999999999995E-8</v>
      </c>
      <c r="W72" s="480"/>
    </row>
    <row r="73" spans="1:23" hidden="1" x14ac:dyDescent="0.3">
      <c r="A73" s="470"/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</row>
    <row r="74" spans="1:23" hidden="1" x14ac:dyDescent="0.3">
      <c r="A74" s="1">
        <f>IF(D14="",0,(IF(D14&gt;E14,3,IF(D14=E14,1,0))))</f>
        <v>0</v>
      </c>
      <c r="B74" s="1">
        <f>IF(E14="",0,(IF(E14&gt;D14,3,IF(E14=D14,1,0))))</f>
        <v>0</v>
      </c>
      <c r="G74" s="1">
        <f>IF(J14="",0,(IF(J14&gt;K14,3,IF(J14=K14,1,0))))</f>
        <v>0</v>
      </c>
      <c r="H74" s="1">
        <f>IF(K14="",0,(IF(K14&gt;J14,3,IF(K14=J14,1,0))))</f>
        <v>0</v>
      </c>
      <c r="M74" s="1">
        <f>IF(P14="",0,(IF(P14&gt;Q14,3,IF(P14=Q14,1,0))))</f>
        <v>0</v>
      </c>
      <c r="N74" s="1">
        <f>IF(Q14="",0,(IF(Q14&gt;P14,3,IF(Q14=P14,1,0))))</f>
        <v>0</v>
      </c>
      <c r="S74" s="1">
        <f>IF(V14="",0,(IF(V14&gt;W14,3,IF(V14=W14,1,0))))</f>
        <v>0</v>
      </c>
      <c r="T74" s="1">
        <f>IF(W14="",0,(IF(W14&gt;V14,3,IF(W14=V14,1,0))))</f>
        <v>0</v>
      </c>
    </row>
    <row r="75" spans="1:23" hidden="1" x14ac:dyDescent="0.3">
      <c r="A75" s="1">
        <f>IF(D15="",0,(IF(D15&gt;E15,3,IF(D15=E15,1,0))))</f>
        <v>0</v>
      </c>
      <c r="B75" s="1">
        <f>IF(E15="",0,(IF(E15&gt;D15,3,IF(E15=D15,1,0))))</f>
        <v>0</v>
      </c>
      <c r="G75" s="1">
        <f>IF(J15="",0,(IF(J15&gt;K15,3,IF(J15=K15,1,0))))</f>
        <v>0</v>
      </c>
      <c r="H75" s="1">
        <f>IF(K15="",0,(IF(K15&gt;J15,3,IF(K15=J15,1,0))))</f>
        <v>0</v>
      </c>
      <c r="M75" s="1">
        <f>IF(P15="",0,(IF(P15&gt;Q15,3,IF(P15=Q15,1,0))))</f>
        <v>0</v>
      </c>
      <c r="N75" s="1">
        <f>IF(Q15="",0,(IF(Q15&gt;P15,3,IF(Q15=P15,1,0))))</f>
        <v>0</v>
      </c>
      <c r="S75" s="1">
        <f>IF(V15="",0,(IF(V15&gt;W15,3,IF(V15=W15,1,0))))</f>
        <v>0</v>
      </c>
      <c r="T75" s="1">
        <f>IF(W15="",0,(IF(W15&gt;V15,3,IF(W15=V15,1,0))))</f>
        <v>0</v>
      </c>
    </row>
    <row r="76" spans="1:23" hidden="1" x14ac:dyDescent="0.3"/>
    <row r="77" spans="1:23" hidden="1" x14ac:dyDescent="0.3"/>
    <row r="78" spans="1:23" hidden="1" x14ac:dyDescent="0.3">
      <c r="A78" s="1">
        <f>IF(D18="",0,(IF(D18&gt;E18,3,IF(D18=E18,1,0))))</f>
        <v>0</v>
      </c>
      <c r="B78" s="1">
        <f>IF(E18="",0,(IF(E18&gt;D18,3,IF(E18=D18,1,0))))</f>
        <v>0</v>
      </c>
      <c r="G78" s="1">
        <f>IF(J18="",0,(IF(J18&gt;K18,3,IF(J18=K18,1,0))))</f>
        <v>0</v>
      </c>
      <c r="H78" s="1">
        <f>IF(K18="",0,(IF(K18&gt;J18,3,IF(K18=J18,1,0))))</f>
        <v>0</v>
      </c>
      <c r="M78" s="1">
        <f>IF(P18="",0,(IF(P18&gt;Q18,3,IF(P18=Q18,1,0))))</f>
        <v>0</v>
      </c>
      <c r="N78" s="1">
        <f>IF(Q18="",0,(IF(Q18&gt;P18,3,IF(Q18=P18,1,0))))</f>
        <v>0</v>
      </c>
      <c r="S78" s="1">
        <f>IF(V18="",0,(IF(V18&gt;W18,3,IF(V18=W18,1,0))))</f>
        <v>0</v>
      </c>
      <c r="T78" s="1">
        <f>IF(W18="",0,(IF(W18&gt;V18,3,IF(W18=V18,1,0))))</f>
        <v>0</v>
      </c>
    </row>
    <row r="79" spans="1:23" hidden="1" x14ac:dyDescent="0.3">
      <c r="A79" s="1">
        <f>IF(D19="",0,(IF(D19&gt;E19,3,IF(D19=E19,1,0))))</f>
        <v>0</v>
      </c>
      <c r="B79" s="1">
        <f>IF(E19="",0,(IF(E19&gt;D19,3,IF(E19=D19,1,0))))</f>
        <v>0</v>
      </c>
      <c r="G79" s="1">
        <f>IF(J19="",0,(IF(J19&gt;K19,3,IF(J19=K19,1,0))))</f>
        <v>0</v>
      </c>
      <c r="H79" s="1">
        <f>IF(K19="",0,(IF(K19&gt;J19,3,IF(K19=J19,1,0))))</f>
        <v>0</v>
      </c>
      <c r="M79" s="1">
        <f>IF(P19="",0,(IF(P19&gt;Q19,3,IF(P19=Q19,1,0))))</f>
        <v>0</v>
      </c>
      <c r="N79" s="1">
        <f>IF(Q19="",0,(IF(Q19&gt;P19,3,IF(Q19=P19,1,0))))</f>
        <v>0</v>
      </c>
      <c r="S79" s="1">
        <f>IF(V19="",0,(IF(V19&gt;W19,3,IF(V19=W19,1,0))))</f>
        <v>0</v>
      </c>
      <c r="T79" s="1">
        <f>IF(W19="",0,(IF(W19&gt;V19,3,IF(W19=V19,1,0))))</f>
        <v>0</v>
      </c>
    </row>
    <row r="80" spans="1:23" hidden="1" x14ac:dyDescent="0.3"/>
    <row r="81" spans="1:20" hidden="1" x14ac:dyDescent="0.3"/>
    <row r="82" spans="1:20" hidden="1" x14ac:dyDescent="0.3">
      <c r="A82" s="1">
        <f>IF(D22="",0,(IF(D22&gt;E22,3,IF(D22=E22,1,0))))</f>
        <v>0</v>
      </c>
      <c r="B82" s="1">
        <f>IF(E22="",0,(IF(E22&gt;D22,3,IF(E22=D22,1,0))))</f>
        <v>0</v>
      </c>
      <c r="G82" s="1">
        <f>IF(J22="",0,(IF(J22&gt;K22,3,IF(J22=K22,1,0))))</f>
        <v>0</v>
      </c>
      <c r="H82" s="1">
        <f>IF(K22="",0,(IF(K22&gt;J22,3,IF(K22=J22,1,0))))</f>
        <v>0</v>
      </c>
      <c r="M82" s="1">
        <f>IF(P22="",0,(IF(P22&gt;Q22,3,IF(P22=Q22,1,0))))</f>
        <v>0</v>
      </c>
      <c r="N82" s="1">
        <f>IF(Q22="",0,(IF(Q22&gt;P22,3,IF(Q22=P22,1,0))))</f>
        <v>0</v>
      </c>
      <c r="S82" s="1">
        <f>IF(V22="",0,(IF(V22&gt;W22,3,IF(V22=W22,1,0))))</f>
        <v>0</v>
      </c>
      <c r="T82" s="1">
        <f>IF(W22="",0,(IF(W22&gt;V22,3,IF(W22=V22,1,0))))</f>
        <v>0</v>
      </c>
    </row>
    <row r="83" spans="1:20" hidden="1" x14ac:dyDescent="0.3">
      <c r="A83" s="1">
        <f>IF(D23="",0,(IF(D23&gt;E23,3,IF(D23=E23,1,0))))</f>
        <v>0</v>
      </c>
      <c r="B83" s="1">
        <f>IF(E23="",0,(IF(E23&gt;D23,3,IF(E23=D23,1,0))))</f>
        <v>0</v>
      </c>
      <c r="G83" s="1">
        <f>IF(J23="",0,(IF(J23&gt;K23,3,IF(J23=K23,1,0))))</f>
        <v>0</v>
      </c>
      <c r="H83" s="1">
        <f>IF(K23="",0,(IF(K23&gt;J23,3,IF(K23=J23,1,0))))</f>
        <v>0</v>
      </c>
      <c r="M83" s="1">
        <f>IF(P23="",0,(IF(P23&gt;Q23,3,IF(P23=Q23,1,0))))</f>
        <v>0</v>
      </c>
      <c r="N83" s="1">
        <f>IF(Q23="",0,(IF(Q23&gt;P23,3,IF(Q23=P23,1,0))))</f>
        <v>0</v>
      </c>
      <c r="S83" s="1">
        <f>IF(V23="",0,(IF(V23&gt;W23,3,IF(V23=W23,1,0))))</f>
        <v>0</v>
      </c>
      <c r="T83" s="1">
        <f>IF(W23="",0,(IF(W23&gt;V23,3,IF(W23=V23,1,0))))</f>
        <v>0</v>
      </c>
    </row>
    <row r="84" spans="1:20" hidden="1" x14ac:dyDescent="0.3"/>
    <row r="85" spans="1:20" hidden="1" x14ac:dyDescent="0.3"/>
    <row r="86" spans="1:20" hidden="1" x14ac:dyDescent="0.3"/>
    <row r="87" spans="1:20" hidden="1" x14ac:dyDescent="0.3"/>
    <row r="88" spans="1:20" hidden="1" x14ac:dyDescent="0.3"/>
    <row r="89" spans="1:20" hidden="1" x14ac:dyDescent="0.3"/>
    <row r="90" spans="1:20" hidden="1" x14ac:dyDescent="0.3"/>
    <row r="91" spans="1:20" hidden="1" x14ac:dyDescent="0.3"/>
    <row r="92" spans="1:20" hidden="1" x14ac:dyDescent="0.3"/>
    <row r="93" spans="1:20" hidden="1" x14ac:dyDescent="0.3"/>
    <row r="94" spans="1:20" hidden="1" x14ac:dyDescent="0.3"/>
    <row r="95" spans="1:20" hidden="1" x14ac:dyDescent="0.3"/>
    <row r="96" spans="1:20" hidden="1" x14ac:dyDescent="0.3"/>
    <row r="97" spans="1:20" hidden="1" x14ac:dyDescent="0.3"/>
    <row r="98" spans="1:20" hidden="1" x14ac:dyDescent="0.3"/>
    <row r="99" spans="1:20" hidden="1" x14ac:dyDescent="0.3"/>
    <row r="100" spans="1:20" hidden="1" x14ac:dyDescent="0.3">
      <c r="A100" s="1">
        <f>IF(D41="",0,(IF(D41&gt;E41,3,IF(D41=E41,1,0))))</f>
        <v>0</v>
      </c>
      <c r="B100" s="1">
        <f>IF(E41="",0,(IF(E41&gt;D41,3,IF(E41=D41,1,0))))</f>
        <v>0</v>
      </c>
      <c r="G100" s="1">
        <f>IF(J41="",0,(IF(J41&gt;K41,3,IF(J41=K41,1,0))))</f>
        <v>0</v>
      </c>
      <c r="H100" s="1">
        <f>IF(K41="",0,(IF(K41&gt;J41,3,IF(K41=J41,1,0))))</f>
        <v>0</v>
      </c>
      <c r="M100" s="1">
        <f>IF(P41="",0,(IF(P41&gt;Q41,3,IF(P41=Q41,1,0))))</f>
        <v>0</v>
      </c>
      <c r="N100" s="1">
        <f>IF(Q41="",0,(IF(Q41&gt;P41,3,IF(Q41=P41,1,0))))</f>
        <v>0</v>
      </c>
      <c r="S100" s="1">
        <f>IF(V41="",0,(IF(V41&gt;W41,3,IF(V41=W41,1,0))))</f>
        <v>0</v>
      </c>
      <c r="T100" s="1">
        <f>IF(W41="",0,(IF(W41&gt;V41,3,IF(W41=V41,1,0))))</f>
        <v>0</v>
      </c>
    </row>
    <row r="101" spans="1:20" hidden="1" x14ac:dyDescent="0.3">
      <c r="A101" s="1">
        <f>IF(D42="",0,(IF(D42&gt;E42,3,IF(D42=E42,1,0))))</f>
        <v>0</v>
      </c>
      <c r="B101" s="1">
        <f>IF(E42="",0,(IF(E42&gt;D42,3,IF(E42=D42,1,0))))</f>
        <v>0</v>
      </c>
      <c r="G101" s="1">
        <f>IF(J42="",0,(IF(J42&gt;K42,3,IF(J42=K42,1,0))))</f>
        <v>0</v>
      </c>
      <c r="H101" s="1">
        <f>IF(K42="",0,(IF(K42&gt;J42,3,IF(K42=J42,1,0))))</f>
        <v>0</v>
      </c>
      <c r="M101" s="1">
        <f>IF(P42="",0,(IF(P42&gt;Q42,3,IF(P42=Q42,1,0))))</f>
        <v>0</v>
      </c>
      <c r="N101" s="1">
        <f>IF(Q42="",0,(IF(Q42&gt;P42,3,IF(Q42=P42,1,0))))</f>
        <v>0</v>
      </c>
      <c r="S101" s="1">
        <f>IF(V42="",0,(IF(V42&gt;W42,3,IF(V42=W42,1,0))))</f>
        <v>0</v>
      </c>
      <c r="T101" s="1">
        <f>IF(W42="",0,(IF(W42&gt;V42,3,IF(W42=V42,1,0))))</f>
        <v>0</v>
      </c>
    </row>
    <row r="102" spans="1:20" hidden="1" x14ac:dyDescent="0.3"/>
    <row r="103" spans="1:20" hidden="1" x14ac:dyDescent="0.3"/>
    <row r="104" spans="1:20" hidden="1" x14ac:dyDescent="0.3">
      <c r="A104" s="1">
        <f>IF(D45="",0,(IF(D45&gt;E45,3,IF(D45=E45,1,0))))</f>
        <v>0</v>
      </c>
      <c r="B104" s="1">
        <f>IF(E45="",0,(IF(E45&gt;D45,3,IF(E45=D45,1,0))))</f>
        <v>0</v>
      </c>
      <c r="G104" s="1">
        <f>IF(J45="",0,(IF(J45&gt;K45,3,IF(J45=K45,1,0))))</f>
        <v>0</v>
      </c>
      <c r="H104" s="1">
        <f>IF(K45="",0,(IF(K45&gt;J45,3,IF(K45=J45,1,0))))</f>
        <v>0</v>
      </c>
      <c r="M104" s="1">
        <f>IF(P45="",0,(IF(P45&gt;Q45,3,IF(P45=Q45,1,0))))</f>
        <v>0</v>
      </c>
      <c r="N104" s="1">
        <f>IF(Q45="",0,(IF(Q45&gt;P45,3,IF(Q45=P45,1,0))))</f>
        <v>0</v>
      </c>
      <c r="S104" s="1">
        <f>IF(V45="",0,(IF(V45&gt;W45,3,IF(V45=W45,1,0))))</f>
        <v>0</v>
      </c>
      <c r="T104" s="1">
        <f>IF(W45="",0,(IF(W45&gt;V45,3,IF(W45=V45,1,0))))</f>
        <v>0</v>
      </c>
    </row>
    <row r="105" spans="1:20" hidden="1" x14ac:dyDescent="0.3">
      <c r="A105" s="1">
        <f>IF(D46="",0,(IF(D46&gt;E46,3,IF(D46=E46,1,0))))</f>
        <v>0</v>
      </c>
      <c r="B105" s="1">
        <f>IF(E46="",0,(IF(E46&gt;D46,3,IF(E46=D46,1,0))))</f>
        <v>0</v>
      </c>
      <c r="G105" s="1">
        <f>IF(J46="",0,(IF(J46&gt;K46,3,IF(J46=K46,1,0))))</f>
        <v>0</v>
      </c>
      <c r="H105" s="1">
        <f>IF(K46="",0,(IF(K46&gt;J46,3,IF(K46=J46,1,0))))</f>
        <v>0</v>
      </c>
      <c r="M105" s="1">
        <f>IF(P46="",0,(IF(P46&gt;Q46,3,IF(P46=Q46,1,0))))</f>
        <v>0</v>
      </c>
      <c r="N105" s="1">
        <f>IF(Q46="",0,(IF(Q46&gt;P46,3,IF(Q46=P46,1,0))))</f>
        <v>0</v>
      </c>
      <c r="S105" s="1">
        <f>IF(V46="",0,(IF(V46&gt;W46,3,IF(V46=W46,1,0))))</f>
        <v>0</v>
      </c>
      <c r="T105" s="1">
        <f>IF(W46="",0,(IF(W46&gt;V46,3,IF(W46=V46,1,0))))</f>
        <v>0</v>
      </c>
    </row>
    <row r="106" spans="1:20" hidden="1" x14ac:dyDescent="0.3"/>
    <row r="107" spans="1:20" hidden="1" x14ac:dyDescent="0.3"/>
    <row r="108" spans="1:20" hidden="1" x14ac:dyDescent="0.3">
      <c r="A108" s="1">
        <f>IF(D49="",0,(IF(D49&gt;E49,3,IF(D49=E49,1,0))))</f>
        <v>0</v>
      </c>
      <c r="B108" s="1">
        <f>IF(E49="",0,(IF(E49&gt;D49,3,IF(E49=D49,1,0))))</f>
        <v>0</v>
      </c>
      <c r="G108" s="1">
        <f>IF(J49="",0,(IF(J49&gt;K49,3,IF(J49=K49,1,0))))</f>
        <v>0</v>
      </c>
      <c r="H108" s="1">
        <f>IF(K49="",0,(IF(K49&gt;J49,3,IF(K49=J49,1,0))))</f>
        <v>0</v>
      </c>
      <c r="M108" s="1">
        <f>IF(P49="",0,(IF(P49&gt;Q49,3,IF(P49=Q49,1,0))))</f>
        <v>0</v>
      </c>
      <c r="N108" s="1">
        <f>IF(Q49="",0,(IF(Q49&gt;P49,3,IF(Q49=P49,1,0))))</f>
        <v>0</v>
      </c>
      <c r="S108" s="1">
        <f>IF(V49="",0,(IF(V49&gt;W49,3,IF(V49=W49,1,0))))</f>
        <v>0</v>
      </c>
      <c r="T108" s="1">
        <f>IF(W49="",0,(IF(W49&gt;V49,3,IF(W49=V49,1,0))))</f>
        <v>0</v>
      </c>
    </row>
    <row r="109" spans="1:20" hidden="1" x14ac:dyDescent="0.3">
      <c r="A109" s="1">
        <f>IF(D50="",0,(IF(D50&gt;E50,3,IF(D50=E50,1,0))))</f>
        <v>0</v>
      </c>
      <c r="B109" s="1">
        <f>IF(E50="",0,(IF(E50&gt;D50,3,IF(E50=D50,1,0))))</f>
        <v>0</v>
      </c>
      <c r="G109" s="1">
        <f>IF(J50="",0,(IF(J50&gt;K50,3,IF(J50=K50,1,0))))</f>
        <v>0</v>
      </c>
      <c r="H109" s="1">
        <f>IF(K50="",0,(IF(K50&gt;J50,3,IF(K50=J50,1,0))))</f>
        <v>0</v>
      </c>
      <c r="M109" s="1">
        <f>IF(P50="",0,(IF(P50&gt;Q50,3,IF(P50=Q50,1,0))))</f>
        <v>0</v>
      </c>
      <c r="N109" s="1">
        <f>IF(Q50="",0,(IF(Q50&gt;P50,3,IF(Q50=P50,1,0))))</f>
        <v>0</v>
      </c>
      <c r="S109" s="1">
        <f>IF(V50="",0,(IF(V50&gt;W50,3,IF(V50=W50,1,0))))</f>
        <v>0</v>
      </c>
      <c r="T109" s="1">
        <f>IF(W50="",0,(IF(W50&gt;V50,3,IF(W50=V50,1,0))))</f>
        <v>0</v>
      </c>
    </row>
    <row r="110" spans="1:20" hidden="1" x14ac:dyDescent="0.3"/>
    <row r="111" spans="1:20" hidden="1" x14ac:dyDescent="0.3"/>
  </sheetData>
  <sheetProtection sheet="1" scenarios="1" selectLockedCells="1"/>
  <mergeCells count="280">
    <mergeCell ref="A73:Q73"/>
    <mergeCell ref="D70:E70"/>
    <mergeCell ref="J70:K70"/>
    <mergeCell ref="P70:Q70"/>
    <mergeCell ref="V70:W70"/>
    <mergeCell ref="D71:E71"/>
    <mergeCell ref="J71:K71"/>
    <mergeCell ref="P71:Q71"/>
    <mergeCell ref="V71:W71"/>
    <mergeCell ref="N68:O68"/>
    <mergeCell ref="P68:Q68"/>
    <mergeCell ref="T68:U68"/>
    <mergeCell ref="V68:W68"/>
    <mergeCell ref="D69:E69"/>
    <mergeCell ref="J69:K69"/>
    <mergeCell ref="P69:Q69"/>
    <mergeCell ref="V69:W69"/>
    <mergeCell ref="D66:E66"/>
    <mergeCell ref="J66:K66"/>
    <mergeCell ref="P66:Q66"/>
    <mergeCell ref="V66:W66"/>
    <mergeCell ref="A67:W67"/>
    <mergeCell ref="B68:C68"/>
    <mergeCell ref="D68:E68"/>
    <mergeCell ref="F68:F72"/>
    <mergeCell ref="H68:I68"/>
    <mergeCell ref="J68:K68"/>
    <mergeCell ref="D72:E72"/>
    <mergeCell ref="J72:K72"/>
    <mergeCell ref="P72:Q72"/>
    <mergeCell ref="V72:W72"/>
    <mergeCell ref="A58:W58"/>
    <mergeCell ref="A59:W59"/>
    <mergeCell ref="A61:W61"/>
    <mergeCell ref="B62:C62"/>
    <mergeCell ref="D62:E62"/>
    <mergeCell ref="F62:F66"/>
    <mergeCell ref="H62:I62"/>
    <mergeCell ref="J62:K62"/>
    <mergeCell ref="N62:O62"/>
    <mergeCell ref="P62:Q62"/>
    <mergeCell ref="D64:E64"/>
    <mergeCell ref="J64:K64"/>
    <mergeCell ref="P64:Q64"/>
    <mergeCell ref="V64:W64"/>
    <mergeCell ref="D65:E65"/>
    <mergeCell ref="J65:K65"/>
    <mergeCell ref="P65:Q65"/>
    <mergeCell ref="V65:W65"/>
    <mergeCell ref="T62:U62"/>
    <mergeCell ref="V62:W62"/>
    <mergeCell ref="D63:E63"/>
    <mergeCell ref="J63:K63"/>
    <mergeCell ref="P63:Q63"/>
    <mergeCell ref="V63:W63"/>
    <mergeCell ref="T56:U56"/>
    <mergeCell ref="V56:W56"/>
    <mergeCell ref="B57:C57"/>
    <mergeCell ref="D57:E57"/>
    <mergeCell ref="H57:I57"/>
    <mergeCell ref="J57:K57"/>
    <mergeCell ref="N57:O57"/>
    <mergeCell ref="P57:Q57"/>
    <mergeCell ref="T57:U57"/>
    <mergeCell ref="V57:W57"/>
    <mergeCell ref="B56:C56"/>
    <mergeCell ref="D56:E56"/>
    <mergeCell ref="H56:I56"/>
    <mergeCell ref="J56:K56"/>
    <mergeCell ref="N56:O56"/>
    <mergeCell ref="P56:Q56"/>
    <mergeCell ref="T54:U54"/>
    <mergeCell ref="V54:W54"/>
    <mergeCell ref="B55:C55"/>
    <mergeCell ref="D55:E55"/>
    <mergeCell ref="H55:I55"/>
    <mergeCell ref="J55:K55"/>
    <mergeCell ref="N55:O55"/>
    <mergeCell ref="P55:Q55"/>
    <mergeCell ref="T55:U55"/>
    <mergeCell ref="V55:W55"/>
    <mergeCell ref="B54:C54"/>
    <mergeCell ref="D54:E54"/>
    <mergeCell ref="H54:I54"/>
    <mergeCell ref="J54:K54"/>
    <mergeCell ref="N54:O54"/>
    <mergeCell ref="P54:Q54"/>
    <mergeCell ref="A52:W52"/>
    <mergeCell ref="B53:C53"/>
    <mergeCell ref="D53:E53"/>
    <mergeCell ref="H53:I53"/>
    <mergeCell ref="J53:K53"/>
    <mergeCell ref="N53:O53"/>
    <mergeCell ref="P53:Q53"/>
    <mergeCell ref="T53:U53"/>
    <mergeCell ref="V53:W53"/>
    <mergeCell ref="T44:U44"/>
    <mergeCell ref="V44:W44"/>
    <mergeCell ref="B48:C48"/>
    <mergeCell ref="D48:E48"/>
    <mergeCell ref="H48:I48"/>
    <mergeCell ref="J48:K48"/>
    <mergeCell ref="N48:O48"/>
    <mergeCell ref="P48:Q48"/>
    <mergeCell ref="T48:U48"/>
    <mergeCell ref="V48:W48"/>
    <mergeCell ref="B44:C44"/>
    <mergeCell ref="D44:E44"/>
    <mergeCell ref="H44:I44"/>
    <mergeCell ref="J44:K44"/>
    <mergeCell ref="N44:O44"/>
    <mergeCell ref="P44:Q44"/>
    <mergeCell ref="T38:U38"/>
    <mergeCell ref="V38:W38"/>
    <mergeCell ref="B40:C40"/>
    <mergeCell ref="D40:E40"/>
    <mergeCell ref="H40:I40"/>
    <mergeCell ref="J40:K40"/>
    <mergeCell ref="N40:O40"/>
    <mergeCell ref="P40:Q40"/>
    <mergeCell ref="T40:U40"/>
    <mergeCell ref="V40:W40"/>
    <mergeCell ref="B38:C38"/>
    <mergeCell ref="D38:E38"/>
    <mergeCell ref="H38:I38"/>
    <mergeCell ref="J38:K38"/>
    <mergeCell ref="N38:O38"/>
    <mergeCell ref="P38:Q38"/>
    <mergeCell ref="B37:C37"/>
    <mergeCell ref="D37:E37"/>
    <mergeCell ref="H37:I37"/>
    <mergeCell ref="J37:K37"/>
    <mergeCell ref="N37:O37"/>
    <mergeCell ref="P37:Q37"/>
    <mergeCell ref="T37:U37"/>
    <mergeCell ref="V37:W37"/>
    <mergeCell ref="B36:C36"/>
    <mergeCell ref="D36:E36"/>
    <mergeCell ref="H36:I36"/>
    <mergeCell ref="J36:K36"/>
    <mergeCell ref="N36:O36"/>
    <mergeCell ref="P36:Q36"/>
    <mergeCell ref="B35:C35"/>
    <mergeCell ref="D35:E35"/>
    <mergeCell ref="H35:I35"/>
    <mergeCell ref="J35:K35"/>
    <mergeCell ref="N35:O35"/>
    <mergeCell ref="P35:Q35"/>
    <mergeCell ref="T35:U35"/>
    <mergeCell ref="V35:W35"/>
    <mergeCell ref="T36:U36"/>
    <mergeCell ref="V36:W36"/>
    <mergeCell ref="A31:W31"/>
    <mergeCell ref="A33:H33"/>
    <mergeCell ref="J33:L33"/>
    <mergeCell ref="O33:W33"/>
    <mergeCell ref="B34:C34"/>
    <mergeCell ref="D34:E34"/>
    <mergeCell ref="H34:I34"/>
    <mergeCell ref="J34:K34"/>
    <mergeCell ref="N34:O34"/>
    <mergeCell ref="P34:Q34"/>
    <mergeCell ref="T34:U34"/>
    <mergeCell ref="V34:W34"/>
    <mergeCell ref="T29:U29"/>
    <mergeCell ref="V29:W29"/>
    <mergeCell ref="B30:C30"/>
    <mergeCell ref="D30:E30"/>
    <mergeCell ref="H30:I30"/>
    <mergeCell ref="J30:K30"/>
    <mergeCell ref="N30:O30"/>
    <mergeCell ref="P30:Q30"/>
    <mergeCell ref="T30:U30"/>
    <mergeCell ref="V30:W30"/>
    <mergeCell ref="B29:C29"/>
    <mergeCell ref="D29:E29"/>
    <mergeCell ref="H29:I29"/>
    <mergeCell ref="J29:K29"/>
    <mergeCell ref="N29:O29"/>
    <mergeCell ref="P29:Q29"/>
    <mergeCell ref="T27:U27"/>
    <mergeCell ref="V27:W27"/>
    <mergeCell ref="B28:C28"/>
    <mergeCell ref="D28:E28"/>
    <mergeCell ref="H28:I28"/>
    <mergeCell ref="J28:K28"/>
    <mergeCell ref="N28:O28"/>
    <mergeCell ref="P28:Q28"/>
    <mergeCell ref="T28:U28"/>
    <mergeCell ref="V28:W28"/>
    <mergeCell ref="B27:C27"/>
    <mergeCell ref="D27:E27"/>
    <mergeCell ref="H27:I27"/>
    <mergeCell ref="J27:K27"/>
    <mergeCell ref="N27:O27"/>
    <mergeCell ref="P27:Q27"/>
    <mergeCell ref="A25:W25"/>
    <mergeCell ref="B26:C26"/>
    <mergeCell ref="D26:E26"/>
    <mergeCell ref="H26:I26"/>
    <mergeCell ref="J26:K26"/>
    <mergeCell ref="N26:O26"/>
    <mergeCell ref="P26:Q26"/>
    <mergeCell ref="T26:U26"/>
    <mergeCell ref="V26:W26"/>
    <mergeCell ref="T17:U17"/>
    <mergeCell ref="V17:W17"/>
    <mergeCell ref="B21:C21"/>
    <mergeCell ref="D21:E21"/>
    <mergeCell ref="H21:I21"/>
    <mergeCell ref="J21:K21"/>
    <mergeCell ref="N21:O21"/>
    <mergeCell ref="P21:Q21"/>
    <mergeCell ref="T21:U21"/>
    <mergeCell ref="V21:W21"/>
    <mergeCell ref="B17:C17"/>
    <mergeCell ref="D17:E17"/>
    <mergeCell ref="H17:I17"/>
    <mergeCell ref="J17:K17"/>
    <mergeCell ref="N17:O17"/>
    <mergeCell ref="P17:Q17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B7:C7"/>
    <mergeCell ref="D7:E7"/>
    <mergeCell ref="H7:I7"/>
    <mergeCell ref="J7:K7"/>
    <mergeCell ref="N7:O7"/>
    <mergeCell ref="P7:Q7"/>
    <mergeCell ref="T7:U7"/>
    <mergeCell ref="V7:W7"/>
    <mergeCell ref="B8:C8"/>
    <mergeCell ref="D8:E8"/>
    <mergeCell ref="H8:I8"/>
    <mergeCell ref="J8:K8"/>
    <mergeCell ref="N8:O8"/>
    <mergeCell ref="P8:Q8"/>
    <mergeCell ref="T8:U8"/>
    <mergeCell ref="V8:W8"/>
    <mergeCell ref="A1:T1"/>
    <mergeCell ref="U1:W5"/>
    <mergeCell ref="A3:I3"/>
    <mergeCell ref="E4:G4"/>
    <mergeCell ref="I4:K4"/>
    <mergeCell ref="L4:M4"/>
    <mergeCell ref="E5:G5"/>
    <mergeCell ref="L5:M5"/>
    <mergeCell ref="A6:H6"/>
    <mergeCell ref="J6:L6"/>
    <mergeCell ref="O6:W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6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F2" sqref="F1:F1048576"/>
    </sheetView>
  </sheetViews>
  <sheetFormatPr baseColWidth="10" defaultRowHeight="14.4" x14ac:dyDescent="0.3"/>
  <cols>
    <col min="1" max="1" width="20.77734375" style="305" customWidth="1"/>
    <col min="2" max="5" width="34.77734375" customWidth="1"/>
  </cols>
  <sheetData>
    <row r="1" spans="1:5" ht="91.8" customHeight="1" thickBot="1" x14ac:dyDescent="0.35">
      <c r="A1" s="433" t="s">
        <v>151</v>
      </c>
      <c r="B1" s="434"/>
      <c r="C1" s="434"/>
      <c r="D1" s="434"/>
      <c r="E1" s="434"/>
    </row>
    <row r="2" spans="1:5" s="286" customFormat="1" ht="15" thickBot="1" x14ac:dyDescent="0.35">
      <c r="A2" s="282" t="s">
        <v>102</v>
      </c>
      <c r="B2" s="283" t="s">
        <v>103</v>
      </c>
      <c r="C2" s="284" t="s">
        <v>104</v>
      </c>
      <c r="D2" s="283" t="s">
        <v>105</v>
      </c>
      <c r="E2" s="285" t="s">
        <v>122</v>
      </c>
    </row>
    <row r="3" spans="1:5" s="291" customFormat="1" ht="27.6" customHeight="1" x14ac:dyDescent="0.3">
      <c r="A3" s="287" t="s">
        <v>123</v>
      </c>
      <c r="B3" s="288" t="s">
        <v>124</v>
      </c>
      <c r="C3" s="289" t="s">
        <v>152</v>
      </c>
      <c r="D3" s="288" t="s">
        <v>125</v>
      </c>
      <c r="E3" s="290" t="s">
        <v>125</v>
      </c>
    </row>
    <row r="4" spans="1:5" s="291" customFormat="1" ht="27.6" customHeight="1" x14ac:dyDescent="0.3">
      <c r="A4" s="292" t="s">
        <v>128</v>
      </c>
      <c r="B4" s="293" t="s">
        <v>153</v>
      </c>
      <c r="C4" s="296" t="s">
        <v>154</v>
      </c>
      <c r="D4" s="293" t="s">
        <v>155</v>
      </c>
      <c r="E4" s="295" t="s">
        <v>155</v>
      </c>
    </row>
    <row r="5" spans="1:5" s="291" customFormat="1" ht="27.6" customHeight="1" x14ac:dyDescent="0.3">
      <c r="A5" s="292" t="s">
        <v>132</v>
      </c>
      <c r="B5" s="293" t="s">
        <v>156</v>
      </c>
      <c r="C5" s="296" t="s">
        <v>157</v>
      </c>
      <c r="D5" s="293" t="s">
        <v>158</v>
      </c>
      <c r="E5" s="295" t="s">
        <v>158</v>
      </c>
    </row>
    <row r="6" spans="1:5" s="291" customFormat="1" ht="27.6" customHeight="1" x14ac:dyDescent="0.3">
      <c r="A6" s="292" t="s">
        <v>135</v>
      </c>
      <c r="B6" s="293" t="s">
        <v>211</v>
      </c>
      <c r="C6" s="294" t="s">
        <v>212</v>
      </c>
      <c r="D6" s="293" t="s">
        <v>210</v>
      </c>
      <c r="E6" s="295" t="s">
        <v>210</v>
      </c>
    </row>
    <row r="7" spans="1:5" s="291" customFormat="1" ht="27.6" customHeight="1" x14ac:dyDescent="0.3">
      <c r="A7" s="292" t="s">
        <v>138</v>
      </c>
      <c r="B7" s="296" t="s">
        <v>139</v>
      </c>
      <c r="C7" s="297" t="s">
        <v>139</v>
      </c>
      <c r="D7" s="296" t="s">
        <v>140</v>
      </c>
      <c r="E7" s="296" t="s">
        <v>140</v>
      </c>
    </row>
    <row r="8" spans="1:5" s="291" customFormat="1" ht="27.6" customHeight="1" x14ac:dyDescent="0.3">
      <c r="A8" s="299" t="s">
        <v>205</v>
      </c>
      <c r="B8" s="296" t="s">
        <v>142</v>
      </c>
      <c r="C8" s="297" t="s">
        <v>143</v>
      </c>
      <c r="D8" s="296" t="s">
        <v>143</v>
      </c>
      <c r="E8" s="298" t="s">
        <v>144</v>
      </c>
    </row>
    <row r="9" spans="1:5" s="291" customFormat="1" ht="27.6" customHeight="1" x14ac:dyDescent="0.3">
      <c r="A9" s="292" t="s">
        <v>145</v>
      </c>
      <c r="B9" s="293" t="s">
        <v>234</v>
      </c>
      <c r="C9" s="294" t="s">
        <v>234</v>
      </c>
      <c r="D9" s="296" t="s">
        <v>206</v>
      </c>
      <c r="E9" s="298" t="s">
        <v>207</v>
      </c>
    </row>
    <row r="10" spans="1:5" s="291" customFormat="1" ht="100.05" customHeight="1" x14ac:dyDescent="0.3">
      <c r="A10" s="438" t="s">
        <v>209</v>
      </c>
      <c r="B10" s="300" t="s">
        <v>221</v>
      </c>
      <c r="C10" s="300" t="s">
        <v>221</v>
      </c>
      <c r="D10" s="300" t="s">
        <v>235</v>
      </c>
      <c r="E10" s="301" t="s">
        <v>236</v>
      </c>
    </row>
    <row r="11" spans="1:5" s="291" customFormat="1" ht="15" customHeight="1" x14ac:dyDescent="0.3">
      <c r="A11" s="439"/>
      <c r="B11" s="435" t="s">
        <v>208</v>
      </c>
      <c r="C11" s="436"/>
      <c r="D11" s="436"/>
      <c r="E11" s="437"/>
    </row>
    <row r="12" spans="1:5" s="291" customFormat="1" ht="265.05" customHeight="1" thickBot="1" x14ac:dyDescent="0.35">
      <c r="A12" s="302" t="s">
        <v>146</v>
      </c>
      <c r="B12" s="303" t="s">
        <v>159</v>
      </c>
      <c r="C12" s="303" t="s">
        <v>160</v>
      </c>
      <c r="D12" s="303" t="s">
        <v>161</v>
      </c>
      <c r="E12" s="303" t="s">
        <v>161</v>
      </c>
    </row>
    <row r="13" spans="1:5" s="291" customFormat="1" x14ac:dyDescent="0.3">
      <c r="A13" s="286"/>
      <c r="B13" s="304"/>
      <c r="C13" s="304"/>
      <c r="D13" s="304"/>
      <c r="E13" s="386" t="s">
        <v>216</v>
      </c>
    </row>
    <row r="14" spans="1:5" s="291" customFormat="1" x14ac:dyDescent="0.3">
      <c r="A14" s="286"/>
      <c r="B14" s="304"/>
      <c r="C14" s="304"/>
      <c r="D14" s="304"/>
      <c r="E14" s="304"/>
    </row>
    <row r="15" spans="1:5" s="291" customFormat="1" x14ac:dyDescent="0.3">
      <c r="A15" s="286"/>
      <c r="B15" s="228"/>
      <c r="C15" s="228"/>
      <c r="D15" s="228"/>
      <c r="E15" s="228"/>
    </row>
    <row r="16" spans="1:5" s="291" customFormat="1" x14ac:dyDescent="0.3">
      <c r="A16" s="286"/>
      <c r="B16" s="228"/>
      <c r="C16" s="228"/>
      <c r="D16" s="228"/>
      <c r="E16" s="228"/>
    </row>
    <row r="17" spans="1:5" s="291" customFormat="1" x14ac:dyDescent="0.3">
      <c r="A17" s="286"/>
      <c r="B17" s="228"/>
      <c r="C17" s="228"/>
      <c r="D17" s="228"/>
      <c r="E17" s="228"/>
    </row>
    <row r="18" spans="1:5" s="291" customFormat="1" x14ac:dyDescent="0.3">
      <c r="A18" s="286"/>
      <c r="B18" s="228"/>
      <c r="C18" s="228"/>
      <c r="D18" s="228"/>
      <c r="E18" s="228"/>
    </row>
    <row r="19" spans="1:5" s="291" customFormat="1" x14ac:dyDescent="0.3">
      <c r="A19" s="286"/>
      <c r="B19" s="228"/>
      <c r="C19" s="228"/>
      <c r="D19" s="228"/>
      <c r="E19" s="228"/>
    </row>
    <row r="20" spans="1:5" s="291" customFormat="1" x14ac:dyDescent="0.3">
      <c r="A20" s="286"/>
      <c r="B20" s="228"/>
      <c r="C20" s="228"/>
      <c r="D20" s="228"/>
      <c r="E20" s="228"/>
    </row>
    <row r="21" spans="1:5" s="291" customFormat="1" x14ac:dyDescent="0.3">
      <c r="A21" s="286"/>
      <c r="B21" s="228"/>
      <c r="C21" s="228"/>
      <c r="D21" s="228"/>
      <c r="E21" s="228"/>
    </row>
  </sheetData>
  <sheetProtection sheet="1" objects="1" scenarios="1"/>
  <mergeCells count="3">
    <mergeCell ref="A1:E1"/>
    <mergeCell ref="B11:E11"/>
    <mergeCell ref="A10:A11"/>
  </mergeCells>
  <printOptions horizontalCentered="1"/>
  <pageMargins left="3.937007874015748E-2" right="3.937007874015748E-2" top="0.15748031496062992" bottom="0.15748031496062992" header="0" footer="0"/>
  <pageSetup paperSize="9" scale="81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sqref="A1:E1"/>
    </sheetView>
  </sheetViews>
  <sheetFormatPr baseColWidth="10" defaultRowHeight="14.4" x14ac:dyDescent="0.3"/>
  <cols>
    <col min="1" max="1" width="20.77734375" style="305" customWidth="1"/>
    <col min="2" max="5" width="34.77734375" customWidth="1"/>
  </cols>
  <sheetData>
    <row r="1" spans="1:5" ht="91.8" customHeight="1" thickBot="1" x14ac:dyDescent="0.35">
      <c r="A1" s="433" t="s">
        <v>121</v>
      </c>
      <c r="B1" s="434"/>
      <c r="C1" s="434"/>
      <c r="D1" s="434"/>
      <c r="E1" s="434"/>
    </row>
    <row r="2" spans="1:5" s="286" customFormat="1" ht="15" thickBot="1" x14ac:dyDescent="0.35">
      <c r="A2" s="282" t="s">
        <v>102</v>
      </c>
      <c r="B2" s="283" t="s">
        <v>103</v>
      </c>
      <c r="C2" s="284" t="s">
        <v>104</v>
      </c>
      <c r="D2" s="283" t="s">
        <v>105</v>
      </c>
      <c r="E2" s="285" t="s">
        <v>122</v>
      </c>
    </row>
    <row r="3" spans="1:5" s="291" customFormat="1" ht="27.6" customHeight="1" x14ac:dyDescent="0.3">
      <c r="A3" s="287" t="s">
        <v>123</v>
      </c>
      <c r="B3" s="288" t="s">
        <v>124</v>
      </c>
      <c r="C3" s="289" t="s">
        <v>125</v>
      </c>
      <c r="D3" s="288" t="s">
        <v>126</v>
      </c>
      <c r="E3" s="290" t="s">
        <v>127</v>
      </c>
    </row>
    <row r="4" spans="1:5" s="291" customFormat="1" ht="27.6" customHeight="1" x14ac:dyDescent="0.3">
      <c r="A4" s="292" t="s">
        <v>128</v>
      </c>
      <c r="B4" s="293" t="s">
        <v>129</v>
      </c>
      <c r="C4" s="294" t="s">
        <v>130</v>
      </c>
      <c r="D4" s="293" t="s">
        <v>131</v>
      </c>
      <c r="E4" s="295" t="s">
        <v>131</v>
      </c>
    </row>
    <row r="5" spans="1:5" s="291" customFormat="1" ht="27.6" customHeight="1" x14ac:dyDescent="0.3">
      <c r="A5" s="292" t="s">
        <v>132</v>
      </c>
      <c r="B5" s="293" t="s">
        <v>133</v>
      </c>
      <c r="C5" s="294" t="s">
        <v>133</v>
      </c>
      <c r="D5" s="293" t="s">
        <v>134</v>
      </c>
      <c r="E5" s="295" t="s">
        <v>134</v>
      </c>
    </row>
    <row r="6" spans="1:5" s="291" customFormat="1" ht="27.6" customHeight="1" x14ac:dyDescent="0.3">
      <c r="A6" s="292" t="s">
        <v>135</v>
      </c>
      <c r="B6" s="293" t="s">
        <v>136</v>
      </c>
      <c r="C6" s="294" t="s">
        <v>136</v>
      </c>
      <c r="D6" s="293" t="s">
        <v>137</v>
      </c>
      <c r="E6" s="295" t="s">
        <v>137</v>
      </c>
    </row>
    <row r="7" spans="1:5" s="291" customFormat="1" ht="27.6" customHeight="1" x14ac:dyDescent="0.3">
      <c r="A7" s="292" t="s">
        <v>138</v>
      </c>
      <c r="B7" s="296" t="s">
        <v>139</v>
      </c>
      <c r="C7" s="297" t="s">
        <v>139</v>
      </c>
      <c r="D7" s="296" t="s">
        <v>140</v>
      </c>
      <c r="E7" s="298" t="s">
        <v>141</v>
      </c>
    </row>
    <row r="8" spans="1:5" s="291" customFormat="1" ht="27.6" customHeight="1" x14ac:dyDescent="0.3">
      <c r="A8" s="299" t="s">
        <v>205</v>
      </c>
      <c r="B8" s="296" t="s">
        <v>142</v>
      </c>
      <c r="C8" s="297" t="s">
        <v>143</v>
      </c>
      <c r="D8" s="296" t="s">
        <v>143</v>
      </c>
      <c r="E8" s="298" t="s">
        <v>144</v>
      </c>
    </row>
    <row r="9" spans="1:5" s="291" customFormat="1" ht="27.6" customHeight="1" x14ac:dyDescent="0.3">
      <c r="A9" s="292" t="s">
        <v>145</v>
      </c>
      <c r="B9" s="293" t="s">
        <v>234</v>
      </c>
      <c r="C9" s="294" t="s">
        <v>234</v>
      </c>
      <c r="D9" s="296" t="s">
        <v>206</v>
      </c>
      <c r="E9" s="298" t="s">
        <v>207</v>
      </c>
    </row>
    <row r="10" spans="1:5" s="291" customFormat="1" ht="100.05" customHeight="1" thickBot="1" x14ac:dyDescent="0.35">
      <c r="A10" s="403" t="s">
        <v>209</v>
      </c>
      <c r="B10" s="836" t="s">
        <v>237</v>
      </c>
      <c r="C10" s="837" t="s">
        <v>237</v>
      </c>
      <c r="D10" s="836" t="s">
        <v>235</v>
      </c>
      <c r="E10" s="838" t="s">
        <v>236</v>
      </c>
    </row>
    <row r="11" spans="1:5" s="291" customFormat="1" ht="42" thickBot="1" x14ac:dyDescent="0.35">
      <c r="A11" s="404" t="s">
        <v>233</v>
      </c>
      <c r="B11" s="839"/>
      <c r="C11" s="845" t="s">
        <v>240</v>
      </c>
      <c r="D11" s="839"/>
      <c r="E11" s="845" t="s">
        <v>241</v>
      </c>
    </row>
    <row r="12" spans="1:5" s="291" customFormat="1" ht="15" customHeight="1" thickBot="1" x14ac:dyDescent="0.35">
      <c r="A12" s="404"/>
      <c r="B12" s="842" t="s">
        <v>208</v>
      </c>
      <c r="C12" s="843"/>
      <c r="D12" s="843"/>
      <c r="E12" s="844"/>
    </row>
    <row r="13" spans="1:5" s="291" customFormat="1" ht="232.2" customHeight="1" thickBot="1" x14ac:dyDescent="0.35">
      <c r="A13" s="840" t="s">
        <v>146</v>
      </c>
      <c r="B13" s="841" t="s">
        <v>147</v>
      </c>
      <c r="C13" s="841" t="s">
        <v>148</v>
      </c>
      <c r="D13" s="841" t="s">
        <v>149</v>
      </c>
      <c r="E13" s="841" t="s">
        <v>150</v>
      </c>
    </row>
    <row r="14" spans="1:5" s="291" customFormat="1" x14ac:dyDescent="0.3">
      <c r="A14" s="286"/>
      <c r="B14" s="304"/>
      <c r="C14" s="304"/>
      <c r="D14" s="304"/>
      <c r="E14" s="386" t="s">
        <v>217</v>
      </c>
    </row>
    <row r="15" spans="1:5" s="291" customFormat="1" x14ac:dyDescent="0.3">
      <c r="A15" s="286"/>
      <c r="B15" s="304"/>
      <c r="C15" s="304"/>
      <c r="D15" s="304"/>
      <c r="E15" s="304"/>
    </row>
    <row r="16" spans="1:5" s="291" customFormat="1" x14ac:dyDescent="0.3">
      <c r="A16" s="286"/>
      <c r="B16" s="228"/>
      <c r="C16" s="228"/>
      <c r="D16" s="228"/>
      <c r="E16" s="228"/>
    </row>
    <row r="17" spans="1:5" s="291" customFormat="1" x14ac:dyDescent="0.3">
      <c r="A17" s="286"/>
      <c r="B17" s="228"/>
      <c r="C17" s="228"/>
      <c r="D17" s="228"/>
      <c r="E17" s="228"/>
    </row>
    <row r="18" spans="1:5" s="291" customFormat="1" x14ac:dyDescent="0.3">
      <c r="A18" s="286"/>
      <c r="B18" s="228"/>
      <c r="C18" s="228"/>
      <c r="D18" s="228"/>
      <c r="E18" s="228"/>
    </row>
    <row r="19" spans="1:5" s="291" customFormat="1" x14ac:dyDescent="0.3">
      <c r="A19" s="286"/>
      <c r="B19" s="228"/>
      <c r="C19" s="228"/>
      <c r="D19" s="228"/>
      <c r="E19" s="228"/>
    </row>
    <row r="20" spans="1:5" s="291" customFormat="1" x14ac:dyDescent="0.3">
      <c r="A20" s="286"/>
      <c r="B20" s="228"/>
      <c r="C20" s="228"/>
      <c r="D20" s="228"/>
      <c r="E20" s="228"/>
    </row>
    <row r="21" spans="1:5" s="291" customFormat="1" x14ac:dyDescent="0.3">
      <c r="A21" s="286"/>
      <c r="B21" s="228"/>
      <c r="C21" s="228"/>
      <c r="D21" s="228"/>
      <c r="E21" s="228"/>
    </row>
    <row r="22" spans="1:5" s="291" customFormat="1" x14ac:dyDescent="0.3">
      <c r="A22" s="286"/>
      <c r="B22" s="228"/>
      <c r="C22" s="228"/>
      <c r="D22" s="228"/>
      <c r="E22" s="228"/>
    </row>
  </sheetData>
  <sheetProtection sheet="1" objects="1" scenarios="1"/>
  <mergeCells count="2">
    <mergeCell ref="A1:E1"/>
    <mergeCell ref="B12:E12"/>
  </mergeCells>
  <printOptions horizontalCentered="1"/>
  <pageMargins left="3.937007874015748E-2" right="3.937007874015748E-2" top="0.15748031496062992" bottom="0.15748031496062992" header="0" footer="0"/>
  <pageSetup paperSize="9"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38" width="5.77734375" style="1" customWidth="1"/>
    <col min="39" max="16384" width="11.5546875" style="1"/>
  </cols>
  <sheetData>
    <row r="1" spans="1:23" ht="25.05" customHeight="1" x14ac:dyDescent="0.4">
      <c r="A1" s="504" t="s">
        <v>80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388"/>
      <c r="U1" s="460"/>
      <c r="V1" s="461"/>
      <c r="W1" s="462"/>
    </row>
    <row r="2" spans="1:23" ht="25.05" customHeight="1" x14ac:dyDescent="0.3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"/>
      <c r="U2" s="463"/>
      <c r="V2" s="464"/>
      <c r="W2" s="465"/>
    </row>
    <row r="3" spans="1:23" ht="25.05" customHeight="1" thickBot="1" x14ac:dyDescent="0.35">
      <c r="A3" s="506" t="s">
        <v>77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2"/>
      <c r="P3" s="2"/>
      <c r="Q3" s="2"/>
      <c r="R3" s="2"/>
      <c r="S3" s="2"/>
      <c r="T3" s="2"/>
      <c r="U3" s="463"/>
      <c r="V3" s="464"/>
      <c r="W3" s="465"/>
    </row>
    <row r="4" spans="1:23" ht="25.05" customHeight="1" thickBot="1" x14ac:dyDescent="0.35">
      <c r="A4" s="263" t="s">
        <v>52</v>
      </c>
      <c r="B4" s="311"/>
      <c r="C4" s="311"/>
      <c r="D4" s="311"/>
      <c r="E4" s="508">
        <v>0.39583333333333331</v>
      </c>
      <c r="F4" s="509"/>
      <c r="G4" s="510"/>
      <c r="H4" s="279"/>
      <c r="I4" s="511" t="s">
        <v>53</v>
      </c>
      <c r="J4" s="511"/>
      <c r="K4" s="511"/>
      <c r="L4" s="512">
        <f>(3*H7)+(2*T16)</f>
        <v>4.5138888888888895E-2</v>
      </c>
      <c r="M4" s="512"/>
      <c r="N4" s="264" t="s">
        <v>33</v>
      </c>
      <c r="O4" s="319"/>
      <c r="P4" s="200"/>
      <c r="Q4" s="200"/>
      <c r="R4" s="200"/>
      <c r="S4" s="200"/>
      <c r="T4" s="200"/>
      <c r="U4" s="463"/>
      <c r="V4" s="464"/>
      <c r="W4" s="465"/>
    </row>
    <row r="5" spans="1:23" ht="25.05" customHeight="1" thickBot="1" x14ac:dyDescent="0.35">
      <c r="A5" s="263" t="s">
        <v>32</v>
      </c>
      <c r="B5" s="104"/>
      <c r="C5" s="104"/>
      <c r="D5" s="104"/>
      <c r="E5" s="513">
        <f>S25-A15+T16+"00:02"</f>
        <v>0.2291666666666666</v>
      </c>
      <c r="F5" s="513"/>
      <c r="G5" s="513"/>
      <c r="H5" s="104"/>
      <c r="I5" s="312" t="s">
        <v>79</v>
      </c>
      <c r="J5" s="312"/>
      <c r="K5" s="312"/>
      <c r="L5" s="457">
        <v>2.0833333333333332E-2</v>
      </c>
      <c r="M5" s="458"/>
      <c r="N5" s="104"/>
      <c r="O5" s="2"/>
      <c r="P5" s="2"/>
      <c r="Q5" s="2"/>
      <c r="R5" s="2"/>
      <c r="S5" s="2"/>
      <c r="T5" s="332"/>
      <c r="U5" s="466"/>
      <c r="V5" s="467"/>
      <c r="W5" s="468"/>
    </row>
    <row r="6" spans="1:23" ht="52.2" customHeight="1" thickBot="1" x14ac:dyDescent="0.35">
      <c r="A6" s="263"/>
      <c r="B6" s="104"/>
      <c r="C6" s="104"/>
      <c r="D6" s="104"/>
      <c r="E6" s="265"/>
      <c r="F6" s="265"/>
      <c r="G6" s="265"/>
      <c r="H6" s="104"/>
      <c r="I6" s="312"/>
      <c r="J6" s="312"/>
      <c r="K6" s="312"/>
      <c r="L6" s="199"/>
      <c r="M6" s="199"/>
      <c r="N6" s="104"/>
      <c r="O6" s="2"/>
      <c r="P6" s="2"/>
      <c r="Q6" s="2"/>
      <c r="R6" s="2"/>
      <c r="S6" s="2"/>
      <c r="T6" s="332"/>
      <c r="U6" s="2"/>
      <c r="V6" s="2"/>
      <c r="W6" s="21"/>
    </row>
    <row r="7" spans="1:23" ht="16.2" thickBot="1" x14ac:dyDescent="0.35">
      <c r="A7" s="471" t="s">
        <v>35</v>
      </c>
      <c r="B7" s="455"/>
      <c r="C7" s="455"/>
      <c r="D7" s="456" t="s">
        <v>18</v>
      </c>
      <c r="E7" s="456"/>
      <c r="F7" s="456"/>
      <c r="G7" s="456"/>
      <c r="H7" s="275">
        <v>9.0277777777777787E-3</v>
      </c>
      <c r="I7" s="276" t="s">
        <v>17</v>
      </c>
      <c r="J7" s="20"/>
      <c r="K7" s="191"/>
      <c r="L7" s="352"/>
      <c r="M7" s="2"/>
      <c r="N7" s="2"/>
      <c r="O7" s="2"/>
      <c r="P7" s="2"/>
      <c r="Q7" s="2"/>
      <c r="R7" s="2"/>
      <c r="S7" s="2"/>
      <c r="T7" s="2"/>
      <c r="U7" s="2"/>
      <c r="V7" s="2"/>
      <c r="W7" s="21"/>
    </row>
    <row r="8" spans="1:23" ht="15" customHeight="1" x14ac:dyDescent="0.3">
      <c r="A8" s="6"/>
      <c r="B8" s="514" t="s">
        <v>41</v>
      </c>
      <c r="C8" s="515"/>
      <c r="D8" s="514" t="s">
        <v>15</v>
      </c>
      <c r="E8" s="516"/>
      <c r="F8" s="102"/>
      <c r="G8" s="7"/>
      <c r="H8" s="517" t="s">
        <v>42</v>
      </c>
      <c r="I8" s="518"/>
      <c r="J8" s="517" t="s">
        <v>15</v>
      </c>
      <c r="K8" s="519"/>
      <c r="L8" s="242"/>
      <c r="M8" s="2"/>
      <c r="N8" s="2"/>
      <c r="O8" s="2"/>
      <c r="P8" s="2"/>
      <c r="Q8" s="2"/>
      <c r="R8" s="2"/>
      <c r="S8" s="2"/>
      <c r="T8" s="2"/>
      <c r="U8" s="2"/>
      <c r="V8" s="2"/>
      <c r="W8" s="21"/>
    </row>
    <row r="9" spans="1:23" ht="15" customHeight="1" x14ac:dyDescent="0.3">
      <c r="A9" s="10">
        <v>1</v>
      </c>
      <c r="B9" s="501" t="s">
        <v>22</v>
      </c>
      <c r="C9" s="502"/>
      <c r="D9" s="495">
        <f>A42+A46+A50+C37/1000000</f>
        <v>0</v>
      </c>
      <c r="E9" s="496"/>
      <c r="F9" s="103"/>
      <c r="G9" s="11">
        <v>1</v>
      </c>
      <c r="H9" s="497" t="s">
        <v>26</v>
      </c>
      <c r="I9" s="498"/>
      <c r="J9" s="499">
        <f>G42+G46+G50+I37/1000000</f>
        <v>0</v>
      </c>
      <c r="K9" s="500"/>
      <c r="L9" s="242"/>
      <c r="M9" s="2"/>
      <c r="N9" s="2"/>
      <c r="O9" s="2"/>
      <c r="P9" s="2"/>
      <c r="Q9" s="2"/>
      <c r="R9" s="2"/>
      <c r="S9" s="2"/>
      <c r="T9" s="2"/>
      <c r="U9" s="2"/>
      <c r="V9" s="2"/>
      <c r="W9" s="21"/>
    </row>
    <row r="10" spans="1:23" ht="15" customHeight="1" x14ac:dyDescent="0.3">
      <c r="A10" s="10">
        <v>2</v>
      </c>
      <c r="B10" s="501" t="s">
        <v>23</v>
      </c>
      <c r="C10" s="502"/>
      <c r="D10" s="495">
        <f>B42+A47+A51+C38/1000000</f>
        <v>0</v>
      </c>
      <c r="E10" s="496"/>
      <c r="F10" s="103"/>
      <c r="G10" s="11">
        <v>2</v>
      </c>
      <c r="H10" s="497" t="s">
        <v>27</v>
      </c>
      <c r="I10" s="498"/>
      <c r="J10" s="499">
        <f>H42+G47+G51+I38/1000000</f>
        <v>0</v>
      </c>
      <c r="K10" s="500"/>
      <c r="L10" s="242"/>
      <c r="M10" s="2"/>
      <c r="N10" s="2"/>
      <c r="O10" s="2"/>
      <c r="P10" s="2"/>
      <c r="Q10" s="2"/>
      <c r="R10" s="2"/>
      <c r="S10" s="2"/>
      <c r="T10" s="2"/>
      <c r="U10" s="2"/>
      <c r="V10" s="2"/>
      <c r="W10" s="21"/>
    </row>
    <row r="11" spans="1:23" ht="15" customHeight="1" x14ac:dyDescent="0.3">
      <c r="A11" s="10">
        <v>3</v>
      </c>
      <c r="B11" s="501" t="s">
        <v>24</v>
      </c>
      <c r="C11" s="502"/>
      <c r="D11" s="495">
        <f>A43+B46+B51+C39/1000000</f>
        <v>0</v>
      </c>
      <c r="E11" s="496"/>
      <c r="F11" s="103"/>
      <c r="G11" s="11">
        <v>3</v>
      </c>
      <c r="H11" s="497" t="s">
        <v>28</v>
      </c>
      <c r="I11" s="498"/>
      <c r="J11" s="499">
        <f>G43+H46+H51+I39/1000000</f>
        <v>0</v>
      </c>
      <c r="K11" s="500"/>
      <c r="L11" s="242"/>
      <c r="M11" s="2"/>
      <c r="N11" s="2"/>
      <c r="O11" s="2"/>
      <c r="P11" s="2"/>
      <c r="Q11" s="2"/>
      <c r="R11" s="2"/>
      <c r="S11" s="2"/>
      <c r="T11" s="2"/>
      <c r="U11" s="2"/>
      <c r="V11" s="2"/>
      <c r="W11" s="21"/>
    </row>
    <row r="12" spans="1:23" ht="15" customHeight="1" thickBot="1" x14ac:dyDescent="0.35">
      <c r="A12" s="15">
        <v>4</v>
      </c>
      <c r="B12" s="487" t="s">
        <v>25</v>
      </c>
      <c r="C12" s="488"/>
      <c r="D12" s="489">
        <f>B43+B47+B50+C40/1000000</f>
        <v>0</v>
      </c>
      <c r="E12" s="490"/>
      <c r="F12" s="103"/>
      <c r="G12" s="16">
        <v>4</v>
      </c>
      <c r="H12" s="491" t="s">
        <v>29</v>
      </c>
      <c r="I12" s="492"/>
      <c r="J12" s="493">
        <f>H43+H47+H50+I40/1000000</f>
        <v>0</v>
      </c>
      <c r="K12" s="494"/>
      <c r="L12" s="242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ht="15" customHeight="1" thickBot="1" x14ac:dyDescent="0.35">
      <c r="A13" s="19"/>
      <c r="B13" s="2"/>
      <c r="C13" s="2"/>
      <c r="D13" s="2"/>
      <c r="E13" s="2"/>
      <c r="F13" s="2"/>
      <c r="G13" s="2"/>
      <c r="H13" s="2"/>
      <c r="I13" s="22"/>
      <c r="J13" s="2"/>
      <c r="K13" s="21"/>
      <c r="L13" s="242"/>
      <c r="M13" s="2"/>
      <c r="N13" s="2"/>
      <c r="O13" s="2"/>
      <c r="P13" s="2"/>
      <c r="Q13" s="2"/>
      <c r="R13" s="2"/>
      <c r="S13" s="2"/>
      <c r="T13" s="2"/>
      <c r="U13" s="2"/>
      <c r="V13" s="2"/>
      <c r="W13" s="21"/>
    </row>
    <row r="14" spans="1:23" s="29" customFormat="1" ht="15" customHeight="1" x14ac:dyDescent="0.3">
      <c r="A14" s="24"/>
      <c r="B14" s="483" t="s">
        <v>5</v>
      </c>
      <c r="C14" s="483"/>
      <c r="D14" s="483" t="s">
        <v>16</v>
      </c>
      <c r="E14" s="484"/>
      <c r="F14" s="25"/>
      <c r="G14" s="26"/>
      <c r="H14" s="485" t="s">
        <v>5</v>
      </c>
      <c r="I14" s="485"/>
      <c r="J14" s="485" t="s">
        <v>16</v>
      </c>
      <c r="K14" s="486"/>
      <c r="L14" s="24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33"/>
    </row>
    <row r="15" spans="1:23" ht="15" customHeight="1" thickBot="1" x14ac:dyDescent="0.35">
      <c r="A15" s="30">
        <f>E4</f>
        <v>0.39583333333333331</v>
      </c>
      <c r="B15" s="31" t="str">
        <f>B9</f>
        <v>Equipe 1</v>
      </c>
      <c r="C15" s="31" t="str">
        <f>B10</f>
        <v>Equipe 2</v>
      </c>
      <c r="D15" s="53"/>
      <c r="E15" s="54"/>
      <c r="F15" s="2"/>
      <c r="G15" s="32">
        <f>A16+$H$7+"00:02"</f>
        <v>0.41666666666666669</v>
      </c>
      <c r="H15" s="33" t="str">
        <f>H9</f>
        <v>Equipe 5</v>
      </c>
      <c r="I15" s="33" t="str">
        <f>H10</f>
        <v>Equipe 6</v>
      </c>
      <c r="J15" s="57"/>
      <c r="K15" s="58"/>
      <c r="L15" s="242"/>
      <c r="M15" s="2"/>
      <c r="N15" s="2"/>
      <c r="O15" s="2"/>
      <c r="P15" s="2"/>
      <c r="Q15" s="2"/>
      <c r="R15" s="2"/>
      <c r="S15" s="2"/>
      <c r="T15" s="2"/>
      <c r="U15" s="2"/>
      <c r="V15" s="2"/>
      <c r="W15" s="21"/>
    </row>
    <row r="16" spans="1:23" ht="15" customHeight="1" thickBot="1" x14ac:dyDescent="0.35">
      <c r="A16" s="38">
        <f>A15+$H$7+"00:02"</f>
        <v>0.40625</v>
      </c>
      <c r="B16" s="39" t="str">
        <f>B11</f>
        <v>Equipe 3</v>
      </c>
      <c r="C16" s="39" t="str">
        <f>B12</f>
        <v>Equipe 4</v>
      </c>
      <c r="D16" s="55"/>
      <c r="E16" s="56"/>
      <c r="F16" s="2"/>
      <c r="G16" s="40">
        <f>G15+$H$7+"00:02"</f>
        <v>0.42708333333333337</v>
      </c>
      <c r="H16" s="41" t="str">
        <f>H11</f>
        <v>Equipe 7</v>
      </c>
      <c r="I16" s="41" t="str">
        <f>H12</f>
        <v>Equipe 8</v>
      </c>
      <c r="J16" s="59"/>
      <c r="K16" s="60"/>
      <c r="L16" s="242"/>
      <c r="M16" s="455" t="s">
        <v>78</v>
      </c>
      <c r="N16" s="455"/>
      <c r="O16" s="455"/>
      <c r="P16" s="456" t="s">
        <v>18</v>
      </c>
      <c r="Q16" s="456"/>
      <c r="R16" s="456"/>
      <c r="S16" s="456"/>
      <c r="T16" s="275">
        <v>9.0277777777777787E-3</v>
      </c>
      <c r="U16" s="276" t="s">
        <v>17</v>
      </c>
      <c r="V16" s="20"/>
      <c r="W16" s="191"/>
    </row>
    <row r="17" spans="1:24" ht="15" customHeight="1" thickBot="1" x14ac:dyDescent="0.35">
      <c r="A17" s="19"/>
      <c r="B17" s="2"/>
      <c r="C17" s="2"/>
      <c r="D17" s="281"/>
      <c r="E17" s="281"/>
      <c r="F17" s="2"/>
      <c r="G17" s="2"/>
      <c r="H17" s="2"/>
      <c r="I17" s="47"/>
      <c r="J17" s="281"/>
      <c r="K17" s="280"/>
      <c r="L17" s="242"/>
      <c r="M17" s="346"/>
      <c r="N17" s="459" t="s">
        <v>70</v>
      </c>
      <c r="O17" s="459"/>
      <c r="P17" s="459" t="s">
        <v>16</v>
      </c>
      <c r="Q17" s="469"/>
      <c r="R17" s="25"/>
      <c r="S17" s="159"/>
      <c r="T17" s="459" t="s">
        <v>66</v>
      </c>
      <c r="U17" s="459"/>
      <c r="V17" s="459" t="s">
        <v>16</v>
      </c>
      <c r="W17" s="469"/>
    </row>
    <row r="18" spans="1:24" s="29" customFormat="1" ht="15" customHeight="1" x14ac:dyDescent="0.3">
      <c r="A18" s="24"/>
      <c r="B18" s="483" t="s">
        <v>6</v>
      </c>
      <c r="C18" s="483"/>
      <c r="D18" s="483" t="s">
        <v>16</v>
      </c>
      <c r="E18" s="484"/>
      <c r="F18" s="25"/>
      <c r="G18" s="26"/>
      <c r="H18" s="485" t="s">
        <v>6</v>
      </c>
      <c r="I18" s="485"/>
      <c r="J18" s="485" t="s">
        <v>16</v>
      </c>
      <c r="K18" s="486"/>
      <c r="L18" s="243"/>
      <c r="M18" s="347">
        <f>G24+H7+L5+"00:02"</f>
        <v>0.54166666666666685</v>
      </c>
      <c r="N18" s="152" t="str">
        <f>IF($D$15="","3eme A",B30)</f>
        <v>3eme A</v>
      </c>
      <c r="O18" s="152" t="str">
        <f>IF($D$15="","4eme B",H31)</f>
        <v>4eme B</v>
      </c>
      <c r="P18" s="153"/>
      <c r="Q18" s="154"/>
      <c r="R18" s="2"/>
      <c r="S18" s="151">
        <f>M19+$T$16+"00:02"</f>
        <v>0.56250000000000011</v>
      </c>
      <c r="T18" s="152" t="str">
        <f>IF($D$15="","1er A",B28)</f>
        <v>1er A</v>
      </c>
      <c r="U18" s="152" t="str">
        <f>IF($D$15="","2eme B",H29)</f>
        <v>2eme B</v>
      </c>
      <c r="V18" s="153"/>
      <c r="W18" s="154"/>
      <c r="X18" s="181"/>
    </row>
    <row r="19" spans="1:24" ht="15" customHeight="1" thickBot="1" x14ac:dyDescent="0.35">
      <c r="A19" s="30">
        <f>G16+$H$7+"00:02"</f>
        <v>0.43750000000000006</v>
      </c>
      <c r="B19" s="31" t="str">
        <f>B9</f>
        <v>Equipe 1</v>
      </c>
      <c r="C19" s="31" t="str">
        <f>B11</f>
        <v>Equipe 3</v>
      </c>
      <c r="D19" s="53"/>
      <c r="E19" s="54"/>
      <c r="F19" s="2"/>
      <c r="G19" s="32">
        <f>A20+$H$7+"00:02"</f>
        <v>0.45833333333333343</v>
      </c>
      <c r="H19" s="33" t="str">
        <f>H9</f>
        <v>Equipe 5</v>
      </c>
      <c r="I19" s="33" t="str">
        <f>H11</f>
        <v>Equipe 7</v>
      </c>
      <c r="J19" s="57"/>
      <c r="K19" s="58"/>
      <c r="L19" s="242"/>
      <c r="M19" s="348">
        <f>M18+$T$16+"00:02"</f>
        <v>0.55208333333333348</v>
      </c>
      <c r="N19" s="156" t="str">
        <f>IF($D$15="","3eme B",H30)</f>
        <v>3eme B</v>
      </c>
      <c r="O19" s="156" t="str">
        <f>IF($D$15="","4eme A",B31)</f>
        <v>4eme A</v>
      </c>
      <c r="P19" s="157"/>
      <c r="Q19" s="158"/>
      <c r="R19" s="2"/>
      <c r="S19" s="155">
        <f>S18+$T$16+"00:02"</f>
        <v>0.57291666666666674</v>
      </c>
      <c r="T19" s="156" t="str">
        <f>IF($D$15="","1er B",H28)</f>
        <v>1er B</v>
      </c>
      <c r="U19" s="156" t="str">
        <f>IF($D$15="","2eme A",B29)</f>
        <v>2eme A</v>
      </c>
      <c r="V19" s="157"/>
      <c r="W19" s="158"/>
      <c r="X19" s="95"/>
    </row>
    <row r="20" spans="1:24" ht="15" customHeight="1" thickBot="1" x14ac:dyDescent="0.35">
      <c r="A20" s="38">
        <f>A19+$H$7+"00:02"</f>
        <v>0.44791666666666674</v>
      </c>
      <c r="B20" s="39" t="str">
        <f>B10</f>
        <v>Equipe 2</v>
      </c>
      <c r="C20" s="39" t="str">
        <f>B12</f>
        <v>Equipe 4</v>
      </c>
      <c r="D20" s="55"/>
      <c r="E20" s="56"/>
      <c r="F20" s="2"/>
      <c r="G20" s="40">
        <f>G19+$H$7+"00:02"</f>
        <v>0.46875000000000011</v>
      </c>
      <c r="H20" s="41" t="str">
        <f>H10</f>
        <v>Equipe 6</v>
      </c>
      <c r="I20" s="41" t="str">
        <f>H12</f>
        <v>Equipe 8</v>
      </c>
      <c r="J20" s="59"/>
      <c r="K20" s="60"/>
      <c r="L20" s="242"/>
      <c r="M20" s="2"/>
      <c r="N20" s="2"/>
      <c r="O20" s="2"/>
      <c r="P20" s="281"/>
      <c r="Q20" s="281"/>
      <c r="R20" s="2"/>
      <c r="S20" s="2"/>
      <c r="T20" s="2"/>
      <c r="U20" s="2"/>
      <c r="V20" s="281"/>
      <c r="W20" s="280"/>
      <c r="X20" s="95"/>
    </row>
    <row r="21" spans="1:24" ht="15" customHeight="1" thickBot="1" x14ac:dyDescent="0.35">
      <c r="A21" s="19"/>
      <c r="B21" s="2"/>
      <c r="C21" s="2"/>
      <c r="D21" s="281"/>
      <c r="E21" s="281"/>
      <c r="F21" s="2"/>
      <c r="G21" s="2"/>
      <c r="H21" s="2"/>
      <c r="I21" s="47"/>
      <c r="J21" s="281"/>
      <c r="K21" s="280"/>
      <c r="L21" s="242"/>
      <c r="M21" s="346"/>
      <c r="N21" s="459" t="s">
        <v>71</v>
      </c>
      <c r="O21" s="459"/>
      <c r="P21" s="459" t="s">
        <v>16</v>
      </c>
      <c r="Q21" s="469"/>
      <c r="R21" s="25"/>
      <c r="S21" s="159"/>
      <c r="T21" s="459" t="s">
        <v>73</v>
      </c>
      <c r="U21" s="459"/>
      <c r="V21" s="459" t="s">
        <v>16</v>
      </c>
      <c r="W21" s="469"/>
      <c r="X21" s="95"/>
    </row>
    <row r="22" spans="1:24" s="29" customFormat="1" ht="15" customHeight="1" x14ac:dyDescent="0.3">
      <c r="A22" s="24"/>
      <c r="B22" s="483" t="s">
        <v>7</v>
      </c>
      <c r="C22" s="483"/>
      <c r="D22" s="483" t="s">
        <v>16</v>
      </c>
      <c r="E22" s="484"/>
      <c r="F22" s="25"/>
      <c r="G22" s="26"/>
      <c r="H22" s="485" t="s">
        <v>7</v>
      </c>
      <c r="I22" s="485"/>
      <c r="J22" s="485" t="s">
        <v>16</v>
      </c>
      <c r="K22" s="486"/>
      <c r="L22" s="243"/>
      <c r="M22" s="347">
        <f>S19+T16+"00:02"</f>
        <v>0.58333333333333337</v>
      </c>
      <c r="N22" s="152" t="str">
        <f>IF(P18&lt;Q18,N18,IF(P18=Q18," ",O18))</f>
        <v xml:space="preserve"> </v>
      </c>
      <c r="O22" s="152" t="str">
        <f>IF(P19&lt;Q19,N19,IF(P19=Q19," ",O19))</f>
        <v xml:space="preserve"> </v>
      </c>
      <c r="P22" s="153"/>
      <c r="Q22" s="154"/>
      <c r="R22" s="2"/>
      <c r="S22" s="151">
        <f>M22+$T$16+"00:02"</f>
        <v>0.59375</v>
      </c>
      <c r="T22" s="152" t="str">
        <f>IF(P18&gt;Q18,N18,IF(P18=Q18," ",O18))</f>
        <v xml:space="preserve"> </v>
      </c>
      <c r="U22" s="152" t="str">
        <f>IF(P19&gt;Q19,N19,IF(P19=Q19," ",O19))</f>
        <v xml:space="preserve"> </v>
      </c>
      <c r="V22" s="153"/>
      <c r="W22" s="154"/>
      <c r="X22" s="95"/>
    </row>
    <row r="23" spans="1:24" ht="15" customHeight="1" thickBot="1" x14ac:dyDescent="0.35">
      <c r="A23" s="30">
        <f>G20+$H$7+"00:02"</f>
        <v>0.4791666666666668</v>
      </c>
      <c r="B23" s="31" t="str">
        <f>B9</f>
        <v>Equipe 1</v>
      </c>
      <c r="C23" s="31" t="str">
        <f>B12</f>
        <v>Equipe 4</v>
      </c>
      <c r="D23" s="53"/>
      <c r="E23" s="54"/>
      <c r="F23" s="2"/>
      <c r="G23" s="32">
        <f>A24+$H$7+"00:02"</f>
        <v>0.50000000000000022</v>
      </c>
      <c r="H23" s="33" t="str">
        <f>H9</f>
        <v>Equipe 5</v>
      </c>
      <c r="I23" s="33" t="str">
        <f>H12</f>
        <v>Equipe 8</v>
      </c>
      <c r="J23" s="57"/>
      <c r="K23" s="58"/>
      <c r="L23" s="242"/>
      <c r="M23" s="2"/>
      <c r="N23" s="2"/>
      <c r="O23" s="2"/>
      <c r="P23" s="281"/>
      <c r="Q23" s="281"/>
      <c r="R23" s="2"/>
      <c r="S23" s="2"/>
      <c r="T23" s="2"/>
      <c r="U23" s="2"/>
      <c r="V23" s="281"/>
      <c r="W23" s="280"/>
      <c r="X23" s="192"/>
    </row>
    <row r="24" spans="1:24" ht="15" customHeight="1" thickBot="1" x14ac:dyDescent="0.35">
      <c r="A24" s="38">
        <f>A23+$H$7+"00:02"</f>
        <v>0.48958333333333348</v>
      </c>
      <c r="B24" s="39" t="str">
        <f>B10</f>
        <v>Equipe 2</v>
      </c>
      <c r="C24" s="39" t="str">
        <f>B11</f>
        <v>Equipe 3</v>
      </c>
      <c r="D24" s="55"/>
      <c r="E24" s="56"/>
      <c r="F24" s="47"/>
      <c r="G24" s="40">
        <f>G23+$H$7+"00:02"</f>
        <v>0.51041666666666685</v>
      </c>
      <c r="H24" s="41" t="str">
        <f>H10</f>
        <v>Equipe 6</v>
      </c>
      <c r="I24" s="41" t="str">
        <f>H11</f>
        <v>Equipe 7</v>
      </c>
      <c r="J24" s="59"/>
      <c r="K24" s="60"/>
      <c r="L24" s="242"/>
      <c r="M24" s="346"/>
      <c r="N24" s="447" t="s">
        <v>67</v>
      </c>
      <c r="O24" s="449"/>
      <c r="P24" s="447" t="s">
        <v>16</v>
      </c>
      <c r="Q24" s="448"/>
      <c r="R24" s="25"/>
      <c r="S24" s="159"/>
      <c r="T24" s="447" t="s">
        <v>72</v>
      </c>
      <c r="U24" s="449"/>
      <c r="V24" s="447" t="s">
        <v>16</v>
      </c>
      <c r="W24" s="448"/>
    </row>
    <row r="25" spans="1:24" ht="15" customHeight="1" thickBot="1" x14ac:dyDescent="0.35">
      <c r="A25" s="118"/>
      <c r="B25" s="119"/>
      <c r="C25" s="119"/>
      <c r="D25" s="173"/>
      <c r="E25" s="173"/>
      <c r="F25" s="89"/>
      <c r="G25" s="120"/>
      <c r="H25" s="119"/>
      <c r="I25" s="119"/>
      <c r="J25" s="173"/>
      <c r="K25" s="187"/>
      <c r="L25" s="242"/>
      <c r="M25" s="348">
        <f>S22+$T$16+"00:02"</f>
        <v>0.60416666666666663</v>
      </c>
      <c r="N25" s="156" t="str">
        <f>IF(V18&lt;W18,T18,IF(V18=W18," ",U18))</f>
        <v xml:space="preserve"> </v>
      </c>
      <c r="O25" s="156" t="str">
        <f>IF(V19&lt;W19,T19,IF(V19=W19," ",U19))</f>
        <v xml:space="preserve"> </v>
      </c>
      <c r="P25" s="157"/>
      <c r="Q25" s="158"/>
      <c r="R25" s="47"/>
      <c r="S25" s="155">
        <f>M25+$T$16+"00:02"</f>
        <v>0.61458333333333326</v>
      </c>
      <c r="T25" s="156" t="str">
        <f>IF(V18&gt;W18,T18,IF(V18=W18," ",U18))</f>
        <v xml:space="preserve"> </v>
      </c>
      <c r="U25" s="156" t="str">
        <f>IF(V19&gt;W19,T19,IF(V19=W19," ",U19))</f>
        <v xml:space="preserve"> </v>
      </c>
      <c r="V25" s="157"/>
      <c r="W25" s="158"/>
    </row>
    <row r="26" spans="1:24" ht="15" customHeight="1" thickBot="1" x14ac:dyDescent="0.35">
      <c r="A26" s="472" t="s">
        <v>60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4"/>
      <c r="L26" s="353"/>
      <c r="M26" s="2"/>
      <c r="N26" s="2"/>
      <c r="O26" s="2"/>
      <c r="P26" s="2"/>
      <c r="Q26" s="2"/>
      <c r="R26" s="2"/>
      <c r="S26" s="2"/>
      <c r="T26" s="2"/>
      <c r="U26" s="2"/>
      <c r="V26" s="2"/>
      <c r="W26" s="21"/>
    </row>
    <row r="27" spans="1:24" ht="15" customHeight="1" thickBot="1" x14ac:dyDescent="0.35">
      <c r="A27" s="81" t="s">
        <v>21</v>
      </c>
      <c r="B27" s="481" t="s">
        <v>41</v>
      </c>
      <c r="C27" s="481"/>
      <c r="D27" s="481" t="s">
        <v>15</v>
      </c>
      <c r="E27" s="482"/>
      <c r="F27" s="122"/>
      <c r="G27" s="81" t="s">
        <v>21</v>
      </c>
      <c r="H27" s="481" t="s">
        <v>42</v>
      </c>
      <c r="I27" s="481"/>
      <c r="J27" s="481" t="s">
        <v>15</v>
      </c>
      <c r="K27" s="482"/>
      <c r="L27" s="242"/>
      <c r="M27" s="443" t="s">
        <v>47</v>
      </c>
      <c r="N27" s="443"/>
      <c r="O27" s="443"/>
      <c r="P27" s="443"/>
      <c r="Q27" s="443"/>
      <c r="R27" s="443"/>
      <c r="S27" s="443"/>
      <c r="T27" s="443"/>
      <c r="U27" s="443"/>
      <c r="V27" s="443"/>
      <c r="W27" s="444"/>
    </row>
    <row r="28" spans="1:24" ht="15" customHeight="1" x14ac:dyDescent="0.3">
      <c r="A28" s="49">
        <v>1</v>
      </c>
      <c r="B28" s="450" t="str">
        <f>VLOOKUP($A28,$A$37:$D$40,2,FALSE)</f>
        <v>Equipe 1</v>
      </c>
      <c r="C28" s="450"/>
      <c r="D28" s="453">
        <f>VLOOKUP($A28,$A$37:$D$40,4,FALSE)</f>
        <v>3.9999999999999998E-7</v>
      </c>
      <c r="E28" s="454"/>
      <c r="F28" s="105"/>
      <c r="G28" s="49">
        <v>1</v>
      </c>
      <c r="H28" s="450" t="str">
        <f>VLOOKUP($G28,$G$37:$J$40,2,FALSE)</f>
        <v>Equipe 5</v>
      </c>
      <c r="I28" s="450"/>
      <c r="J28" s="451">
        <f>VLOOKUP($G28,$G$37:$J$40,4,FALSE)</f>
        <v>3.9999999999999998E-7</v>
      </c>
      <c r="K28" s="452"/>
      <c r="L28" s="242"/>
      <c r="M28" s="349">
        <v>1</v>
      </c>
      <c r="N28" s="272" t="str">
        <f>IF(V25&gt;W25,T25,IF(V25=W25," ",U25))</f>
        <v xml:space="preserve"> </v>
      </c>
      <c r="O28" s="273"/>
      <c r="P28" s="273"/>
      <c r="Q28" s="274"/>
      <c r="R28" s="122"/>
      <c r="S28" s="160">
        <v>5</v>
      </c>
      <c r="T28" s="272" t="str">
        <f>IF(V22&gt;W22,T22,IF(V22=W22," ",U22))</f>
        <v xml:space="preserve"> </v>
      </c>
      <c r="U28" s="273"/>
      <c r="V28" s="273"/>
      <c r="W28" s="274"/>
    </row>
    <row r="29" spans="1:24" ht="15" customHeight="1" x14ac:dyDescent="0.3">
      <c r="A29" s="49">
        <v>2</v>
      </c>
      <c r="B29" s="450" t="str">
        <f>VLOOKUP($A29,$A$37:$D$40,2,FALSE)</f>
        <v>Equipe 2</v>
      </c>
      <c r="C29" s="450"/>
      <c r="D29" s="453">
        <f>VLOOKUP($A29,$A$37:$D$40,4,FALSE)</f>
        <v>2.9999999999999999E-7</v>
      </c>
      <c r="E29" s="454"/>
      <c r="F29" s="105"/>
      <c r="G29" s="49">
        <v>2</v>
      </c>
      <c r="H29" s="450" t="str">
        <f>VLOOKUP($G29,$G$37:$J$40,2,FALSE)</f>
        <v>Equipe 6</v>
      </c>
      <c r="I29" s="450"/>
      <c r="J29" s="451">
        <f>VLOOKUP($G29,$G$37:$J$40,4,FALSE)</f>
        <v>2.9999999999999999E-7</v>
      </c>
      <c r="K29" s="452"/>
      <c r="L29" s="242"/>
      <c r="M29" s="350">
        <v>2</v>
      </c>
      <c r="N29" s="266" t="str">
        <f>IF(V25&lt;W25,T25,IF(V25=W25," ",U25))</f>
        <v xml:space="preserve"> </v>
      </c>
      <c r="O29" s="267"/>
      <c r="P29" s="267"/>
      <c r="Q29" s="268"/>
      <c r="R29" s="105"/>
      <c r="S29" s="49">
        <v>6</v>
      </c>
      <c r="T29" s="266" t="str">
        <f>IF(V22&lt;W22,T22,IF(V22=W22," ",U22))</f>
        <v xml:space="preserve"> </v>
      </c>
      <c r="U29" s="267"/>
      <c r="V29" s="267"/>
      <c r="W29" s="268"/>
    </row>
    <row r="30" spans="1:24" ht="15" customHeight="1" x14ac:dyDescent="0.3">
      <c r="A30" s="49">
        <v>3</v>
      </c>
      <c r="B30" s="450" t="str">
        <f>VLOOKUP($A30,$A$37:$D$40,2,FALSE)</f>
        <v>Equipe 3</v>
      </c>
      <c r="C30" s="450"/>
      <c r="D30" s="453">
        <f>VLOOKUP($A30,$A$37:$D$40,4,FALSE)</f>
        <v>1.9999999999999999E-7</v>
      </c>
      <c r="E30" s="454"/>
      <c r="F30" s="105"/>
      <c r="G30" s="49">
        <v>3</v>
      </c>
      <c r="H30" s="450" t="str">
        <f>VLOOKUP($G30,$G$37:$J$40,2,FALSE)</f>
        <v>Equipe 7</v>
      </c>
      <c r="I30" s="450"/>
      <c r="J30" s="451">
        <f>VLOOKUP($G30,$G$37:$J$40,4,FALSE)</f>
        <v>1.9999999999999999E-7</v>
      </c>
      <c r="K30" s="452"/>
      <c r="L30" s="242"/>
      <c r="M30" s="350">
        <v>3</v>
      </c>
      <c r="N30" s="266" t="str">
        <f>IF(P25&gt;Q25,N25,IF(P25=Q25," ",O25))</f>
        <v xml:space="preserve"> </v>
      </c>
      <c r="O30" s="267"/>
      <c r="P30" s="267"/>
      <c r="Q30" s="268"/>
      <c r="R30" s="105"/>
      <c r="S30" s="49">
        <v>7</v>
      </c>
      <c r="T30" s="266" t="str">
        <f>IF(P22&gt;Q22,N22,IF(P22=Q22," ",O22))</f>
        <v xml:space="preserve"> </v>
      </c>
      <c r="U30" s="267"/>
      <c r="V30" s="267"/>
      <c r="W30" s="268"/>
    </row>
    <row r="31" spans="1:24" ht="15" customHeight="1" thickBot="1" x14ac:dyDescent="0.35">
      <c r="A31" s="50">
        <v>4</v>
      </c>
      <c r="B31" s="476" t="str">
        <f>VLOOKUP($A31,$A$37:$D$40,2,FALSE)</f>
        <v>Equipe 4</v>
      </c>
      <c r="C31" s="476"/>
      <c r="D31" s="477">
        <f>VLOOKUP($A31,$A$37:$D$40,4,FALSE)</f>
        <v>9.9999999999999995E-8</v>
      </c>
      <c r="E31" s="478"/>
      <c r="F31" s="123"/>
      <c r="G31" s="50">
        <v>4</v>
      </c>
      <c r="H31" s="476" t="str">
        <f>VLOOKUP($G31,$G$37:$J$40,2,FALSE)</f>
        <v>Equipe 8</v>
      </c>
      <c r="I31" s="476"/>
      <c r="J31" s="479">
        <f>VLOOKUP($G31,$G$37:$J$40,4,FALSE)</f>
        <v>9.9999999999999995E-8</v>
      </c>
      <c r="K31" s="480"/>
      <c r="L31" s="242"/>
      <c r="M31" s="351">
        <v>4</v>
      </c>
      <c r="N31" s="269" t="str">
        <f>IF(P25&lt;Q25,N25,IF(P25=Q25," ",O25))</f>
        <v xml:space="preserve"> </v>
      </c>
      <c r="O31" s="270"/>
      <c r="P31" s="270"/>
      <c r="Q31" s="271"/>
      <c r="R31" s="193"/>
      <c r="S31" s="50">
        <v>8</v>
      </c>
      <c r="T31" s="269" t="str">
        <f>IF(P22&lt;Q22,N22,IF(P22=Q22," ",O22))</f>
        <v xml:space="preserve"> </v>
      </c>
      <c r="U31" s="270"/>
      <c r="V31" s="270"/>
      <c r="W31" s="271"/>
    </row>
    <row r="32" spans="1:24" ht="15" customHeight="1" thickBot="1" x14ac:dyDescent="0.35">
      <c r="A32" s="473" t="s">
        <v>34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5"/>
      <c r="L32" s="354"/>
      <c r="M32" s="445" t="s">
        <v>34</v>
      </c>
      <c r="N32" s="445"/>
      <c r="O32" s="445"/>
      <c r="P32" s="445"/>
      <c r="Q32" s="445"/>
      <c r="R32" s="445"/>
      <c r="S32" s="445"/>
      <c r="T32" s="445"/>
      <c r="U32" s="445"/>
      <c r="V32" s="445"/>
      <c r="W32" s="446"/>
      <c r="X32" s="2"/>
    </row>
    <row r="33" spans="1:23" s="2" customFormat="1" x14ac:dyDescent="0.3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8"/>
      <c r="M33" s="198"/>
      <c r="N33" s="198"/>
      <c r="O33" s="198"/>
      <c r="P33" s="198"/>
      <c r="Q33" s="198"/>
      <c r="R33" s="198"/>
      <c r="S33" s="198"/>
      <c r="T33" s="198"/>
      <c r="U33" s="503" t="s">
        <v>110</v>
      </c>
      <c r="V33" s="503"/>
      <c r="W33" s="503"/>
    </row>
    <row r="34" spans="1:23" s="2" customFormat="1" ht="15" hidden="1" thickBot="1" x14ac:dyDescent="0.35"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ht="16.2" hidden="1" thickBot="1" x14ac:dyDescent="0.35">
      <c r="A35" s="440" t="s">
        <v>49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2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3" ht="14.4" hidden="1" customHeight="1" x14ac:dyDescent="0.3">
      <c r="A36" s="96"/>
      <c r="B36" s="177" t="s">
        <v>1</v>
      </c>
      <c r="C36" s="177"/>
      <c r="D36" s="177" t="s">
        <v>15</v>
      </c>
      <c r="E36" s="194"/>
      <c r="F36" s="195"/>
      <c r="G36" s="121"/>
      <c r="H36" s="177" t="s">
        <v>2</v>
      </c>
      <c r="I36" s="177"/>
      <c r="J36" s="177" t="s">
        <v>15</v>
      </c>
      <c r="K36" s="178"/>
      <c r="L36" s="85"/>
      <c r="M36" s="99"/>
      <c r="N36" s="179"/>
      <c r="O36" s="179"/>
      <c r="P36" s="179"/>
      <c r="Q36" s="179"/>
      <c r="R36" s="85"/>
      <c r="S36" s="99"/>
      <c r="T36" s="179"/>
      <c r="U36" s="179"/>
      <c r="V36" s="179"/>
      <c r="W36" s="179"/>
    </row>
    <row r="37" spans="1:23" ht="14.4" hidden="1" customHeight="1" x14ac:dyDescent="0.3">
      <c r="A37" s="86">
        <f>RANK(D37,$D$37:$D$40)</f>
        <v>1</v>
      </c>
      <c r="B37" s="69" t="str">
        <f>B9</f>
        <v>Equipe 1</v>
      </c>
      <c r="C37" s="69">
        <f>D15-E15+D19-E19+D23-E23</f>
        <v>0</v>
      </c>
      <c r="D37" s="182">
        <f>D9+4/10000000</f>
        <v>3.9999999999999998E-7</v>
      </c>
      <c r="E37" s="175"/>
      <c r="F37" s="196"/>
      <c r="G37" s="91">
        <f>RANK(J37,$J$37:$J$40)</f>
        <v>1</v>
      </c>
      <c r="H37" s="69" t="str">
        <f>H9</f>
        <v>Equipe 5</v>
      </c>
      <c r="I37" s="69">
        <f>J15-K15+J19-K19+J23-K23</f>
        <v>0</v>
      </c>
      <c r="J37" s="182">
        <f>J9+4/10000000</f>
        <v>3.9999999999999998E-7</v>
      </c>
      <c r="K37" s="184"/>
      <c r="L37" s="85"/>
      <c r="M37" s="94"/>
      <c r="N37" s="95"/>
      <c r="O37" s="95"/>
      <c r="P37" s="180"/>
      <c r="Q37" s="180"/>
      <c r="R37" s="85"/>
      <c r="S37" s="94"/>
      <c r="T37" s="95"/>
      <c r="U37" s="95"/>
      <c r="V37" s="180"/>
      <c r="W37" s="180"/>
    </row>
    <row r="38" spans="1:23" ht="14.4" hidden="1" customHeight="1" x14ac:dyDescent="0.3">
      <c r="A38" s="86">
        <f t="shared" ref="A38:A40" si="0">RANK(D38,$D$37:$D$40)</f>
        <v>2</v>
      </c>
      <c r="B38" s="69" t="str">
        <f>B10</f>
        <v>Equipe 2</v>
      </c>
      <c r="C38" s="69">
        <f>E15-D15+D20-E20+D24-E24</f>
        <v>0</v>
      </c>
      <c r="D38" s="182">
        <f>D10+3/10000000</f>
        <v>2.9999999999999999E-7</v>
      </c>
      <c r="E38" s="175"/>
      <c r="F38" s="196"/>
      <c r="G38" s="91">
        <f t="shared" ref="G38:G40" si="1">RANK(J38,$J$37:$J$40)</f>
        <v>2</v>
      </c>
      <c r="H38" s="69" t="str">
        <f>H10</f>
        <v>Equipe 6</v>
      </c>
      <c r="I38" s="69">
        <f>K15-J15+J20-K20+J24-K24</f>
        <v>0</v>
      </c>
      <c r="J38" s="182">
        <f>J10+3/10000000</f>
        <v>2.9999999999999999E-7</v>
      </c>
      <c r="K38" s="184"/>
      <c r="L38" s="85"/>
      <c r="M38" s="94"/>
      <c r="N38" s="95"/>
      <c r="O38" s="95"/>
      <c r="P38" s="180"/>
      <c r="Q38" s="180"/>
      <c r="R38" s="85"/>
      <c r="S38" s="94"/>
      <c r="T38" s="95"/>
      <c r="U38" s="95"/>
      <c r="V38" s="180"/>
      <c r="W38" s="180"/>
    </row>
    <row r="39" spans="1:23" ht="14.4" hidden="1" customHeight="1" x14ac:dyDescent="0.3">
      <c r="A39" s="86">
        <f t="shared" si="0"/>
        <v>3</v>
      </c>
      <c r="B39" s="69" t="str">
        <f>B11</f>
        <v>Equipe 3</v>
      </c>
      <c r="C39" s="69">
        <f>D16-E16+E19-D19+E24-D24</f>
        <v>0</v>
      </c>
      <c r="D39" s="182">
        <f>D11+2/10000000</f>
        <v>1.9999999999999999E-7</v>
      </c>
      <c r="E39" s="175"/>
      <c r="F39" s="196"/>
      <c r="G39" s="91">
        <f t="shared" si="1"/>
        <v>3</v>
      </c>
      <c r="H39" s="69" t="str">
        <f>H11</f>
        <v>Equipe 7</v>
      </c>
      <c r="I39" s="69">
        <f>J16-K16+K19-J19+K24-J24</f>
        <v>0</v>
      </c>
      <c r="J39" s="182">
        <f>J11+2/10000000</f>
        <v>1.9999999999999999E-7</v>
      </c>
      <c r="K39" s="184"/>
      <c r="L39" s="85"/>
      <c r="M39" s="94"/>
      <c r="N39" s="95"/>
      <c r="O39" s="95"/>
      <c r="P39" s="180"/>
      <c r="Q39" s="180"/>
      <c r="R39" s="85"/>
      <c r="S39" s="94"/>
      <c r="T39" s="95"/>
      <c r="U39" s="95"/>
      <c r="V39" s="180"/>
      <c r="W39" s="180"/>
    </row>
    <row r="40" spans="1:23" ht="14.4" hidden="1" customHeight="1" thickBot="1" x14ac:dyDescent="0.35">
      <c r="A40" s="87">
        <f t="shared" si="0"/>
        <v>4</v>
      </c>
      <c r="B40" s="88" t="str">
        <f>B12</f>
        <v>Equipe 4</v>
      </c>
      <c r="C40" s="88">
        <f>E16-D16+E20-D20+E23-D23</f>
        <v>0</v>
      </c>
      <c r="D40" s="185">
        <f>D12+1/10000000</f>
        <v>9.9999999999999995E-8</v>
      </c>
      <c r="E40" s="176"/>
      <c r="F40" s="197"/>
      <c r="G40" s="92">
        <f t="shared" si="1"/>
        <v>4</v>
      </c>
      <c r="H40" s="88" t="str">
        <f>H12</f>
        <v>Equipe 8</v>
      </c>
      <c r="I40" s="88">
        <f>K16-J16+K20-J20+K23-J23</f>
        <v>0</v>
      </c>
      <c r="J40" s="185">
        <f>J12+1/10000000</f>
        <v>9.9999999999999995E-8</v>
      </c>
      <c r="K40" s="186"/>
      <c r="L40" s="85"/>
      <c r="M40" s="94"/>
      <c r="N40" s="95"/>
      <c r="O40" s="95"/>
      <c r="P40" s="180"/>
      <c r="Q40" s="180"/>
      <c r="R40" s="85"/>
      <c r="S40" s="94"/>
      <c r="T40" s="95"/>
      <c r="U40" s="95"/>
      <c r="V40" s="180"/>
      <c r="W40" s="180"/>
    </row>
    <row r="41" spans="1:23" hidden="1" x14ac:dyDescent="0.3">
      <c r="A41" s="470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</row>
    <row r="42" spans="1:23" hidden="1" x14ac:dyDescent="0.3">
      <c r="A42" s="1">
        <f>IF(D15="",0,(IF(D15&gt;E15,3,IF(D15=E15,1,0))))</f>
        <v>0</v>
      </c>
      <c r="B42" s="1">
        <f>IF(E15="",0,(IF(E15&gt;D15,3,IF(E15=D15,1,0))))</f>
        <v>0</v>
      </c>
      <c r="G42" s="1">
        <f>IF(J15="",0,(IF(J15&gt;K15,3,IF(J15=K15,1,0))))</f>
        <v>0</v>
      </c>
      <c r="H42" s="1">
        <f>IF(K15="",0,(IF(K15&gt;J15,3,IF(K15=J15,1,0))))</f>
        <v>0</v>
      </c>
    </row>
    <row r="43" spans="1:23" hidden="1" x14ac:dyDescent="0.3">
      <c r="A43" s="1">
        <f>IF(D16="",0,(IF(D16&gt;E16,3,IF(D16=E16,1,0))))</f>
        <v>0</v>
      </c>
      <c r="B43" s="1">
        <f>IF(E16="",0,(IF(E16&gt;D16,3,IF(E16=D16,1,0))))</f>
        <v>0</v>
      </c>
      <c r="G43" s="1">
        <f>IF(J16="",0,(IF(J16&gt;K16,3,IF(J16=K16,1,0))))</f>
        <v>0</v>
      </c>
      <c r="H43" s="1">
        <f>IF(K16="",0,(IF(K16&gt;J16,3,IF(K16=J16,1,0))))</f>
        <v>0</v>
      </c>
    </row>
    <row r="44" spans="1:23" hidden="1" x14ac:dyDescent="0.3"/>
    <row r="45" spans="1:23" hidden="1" x14ac:dyDescent="0.3"/>
    <row r="46" spans="1:23" hidden="1" x14ac:dyDescent="0.3">
      <c r="A46" s="1">
        <f>IF(D19="",0,(IF(D19&gt;E19,3,IF(D19=E19,1,0))))</f>
        <v>0</v>
      </c>
      <c r="B46" s="1">
        <f>IF(E19="",0,(IF(E19&gt;D19,3,IF(E19=D19,1,0))))</f>
        <v>0</v>
      </c>
      <c r="G46" s="1">
        <f>IF(J19="",0,(IF(J19&gt;K19,3,IF(J19=K19,1,0))))</f>
        <v>0</v>
      </c>
      <c r="H46" s="1">
        <f>IF(K19="",0,(IF(K19&gt;J19,3,IF(K19=J19,1,0))))</f>
        <v>0</v>
      </c>
    </row>
    <row r="47" spans="1:23" hidden="1" x14ac:dyDescent="0.3">
      <c r="A47" s="1">
        <f>IF(D20="",0,(IF(D20&gt;E20,3,IF(D20=E20,1,0))))</f>
        <v>0</v>
      </c>
      <c r="B47" s="1">
        <f>IF(E20="",0,(IF(E20&gt;D20,3,IF(E20=D20,1,0))))</f>
        <v>0</v>
      </c>
      <c r="G47" s="1">
        <f>IF(J20="",0,(IF(J20&gt;K20,3,IF(J20=K20,1,0))))</f>
        <v>0</v>
      </c>
      <c r="H47" s="1">
        <f>IF(K20="",0,(IF(K20&gt;J20,3,IF(K20=J20,1,0))))</f>
        <v>0</v>
      </c>
    </row>
    <row r="48" spans="1:23" hidden="1" x14ac:dyDescent="0.3"/>
    <row r="49" spans="1:8" hidden="1" x14ac:dyDescent="0.3"/>
    <row r="50" spans="1:8" hidden="1" x14ac:dyDescent="0.3">
      <c r="A50" s="1">
        <f>IF(D23="",0,(IF(D23&gt;E23,3,IF(D23=E23,1,0))))</f>
        <v>0</v>
      </c>
      <c r="B50" s="1">
        <f>IF(E23="",0,(IF(E23&gt;D23,3,IF(E23=D23,1,0))))</f>
        <v>0</v>
      </c>
      <c r="G50" s="1">
        <f>IF(J23="",0,(IF(J23&gt;K23,3,IF(J23=K23,1,0))))</f>
        <v>0</v>
      </c>
      <c r="H50" s="1">
        <f>IF(K23="",0,(IF(K23&gt;J23,3,IF(K23=J23,1,0))))</f>
        <v>0</v>
      </c>
    </row>
    <row r="51" spans="1:8" hidden="1" x14ac:dyDescent="0.3">
      <c r="A51" s="1">
        <f>IF(D24="",0,(IF(D24&gt;E24,3,IF(D24=E24,1,0))))</f>
        <v>0</v>
      </c>
      <c r="B51" s="1">
        <f>IF(E24="",0,(IF(E24&gt;D24,3,IF(E24=D24,1,0))))</f>
        <v>0</v>
      </c>
      <c r="G51" s="1">
        <f>IF(J24="",0,(IF(J24&gt;K24,3,IF(J24=K24,1,0))))</f>
        <v>0</v>
      </c>
      <c r="H51" s="1">
        <f>IF(K24="",0,(IF(K24&gt;J24,3,IF(K24=J24,1,0))))</f>
        <v>0</v>
      </c>
    </row>
    <row r="52" spans="1:8" hidden="1" x14ac:dyDescent="0.3"/>
    <row r="53" spans="1:8" hidden="1" x14ac:dyDescent="0.3"/>
    <row r="54" spans="1:8" hidden="1" x14ac:dyDescent="0.3"/>
    <row r="55" spans="1:8" hidden="1" x14ac:dyDescent="0.3"/>
    <row r="56" spans="1:8" hidden="1" x14ac:dyDescent="0.3"/>
    <row r="57" spans="1:8" hidden="1" x14ac:dyDescent="0.3"/>
    <row r="58" spans="1:8" hidden="1" x14ac:dyDescent="0.3"/>
    <row r="59" spans="1:8" hidden="1" x14ac:dyDescent="0.3"/>
    <row r="60" spans="1:8" hidden="1" x14ac:dyDescent="0.3"/>
    <row r="61" spans="1:8" hidden="1" x14ac:dyDescent="0.3"/>
    <row r="62" spans="1:8" hidden="1" x14ac:dyDescent="0.3"/>
    <row r="63" spans="1:8" hidden="1" x14ac:dyDescent="0.3"/>
    <row r="64" spans="1:8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</sheetData>
  <sheetProtection sheet="1" objects="1" scenarios="1" selectLockedCells="1"/>
  <mergeCells count="83">
    <mergeCell ref="U33:W33"/>
    <mergeCell ref="A1:S1"/>
    <mergeCell ref="A3:I3"/>
    <mergeCell ref="E4:G4"/>
    <mergeCell ref="I4:K4"/>
    <mergeCell ref="L4:M4"/>
    <mergeCell ref="E5:G5"/>
    <mergeCell ref="B9:C9"/>
    <mergeCell ref="D9:E9"/>
    <mergeCell ref="H9:I9"/>
    <mergeCell ref="J9:K9"/>
    <mergeCell ref="B8:C8"/>
    <mergeCell ref="D8:E8"/>
    <mergeCell ref="H8:I8"/>
    <mergeCell ref="J8:K8"/>
    <mergeCell ref="B11:C11"/>
    <mergeCell ref="D11:E11"/>
    <mergeCell ref="H11:I11"/>
    <mergeCell ref="J11:K11"/>
    <mergeCell ref="B10:C10"/>
    <mergeCell ref="D10:E10"/>
    <mergeCell ref="H10:I10"/>
    <mergeCell ref="J10:K10"/>
    <mergeCell ref="B14:C14"/>
    <mergeCell ref="D14:E14"/>
    <mergeCell ref="H14:I14"/>
    <mergeCell ref="J14:K14"/>
    <mergeCell ref="B12:C12"/>
    <mergeCell ref="D12:E12"/>
    <mergeCell ref="H12:I12"/>
    <mergeCell ref="J12:K12"/>
    <mergeCell ref="D22:E22"/>
    <mergeCell ref="H22:I22"/>
    <mergeCell ref="J22:K22"/>
    <mergeCell ref="B18:C18"/>
    <mergeCell ref="D18:E18"/>
    <mergeCell ref="H18:I18"/>
    <mergeCell ref="J18:K18"/>
    <mergeCell ref="A41:Q41"/>
    <mergeCell ref="D7:G7"/>
    <mergeCell ref="A7:C7"/>
    <mergeCell ref="A26:K26"/>
    <mergeCell ref="A32:K32"/>
    <mergeCell ref="B31:C31"/>
    <mergeCell ref="D31:E31"/>
    <mergeCell ref="H31:I31"/>
    <mergeCell ref="J31:K31"/>
    <mergeCell ref="B30:C30"/>
    <mergeCell ref="D30:E30"/>
    <mergeCell ref="B27:C27"/>
    <mergeCell ref="D27:E27"/>
    <mergeCell ref="H27:I27"/>
    <mergeCell ref="J27:K27"/>
    <mergeCell ref="B22:C22"/>
    <mergeCell ref="M16:O16"/>
    <mergeCell ref="P16:S16"/>
    <mergeCell ref="L5:M5"/>
    <mergeCell ref="T24:U24"/>
    <mergeCell ref="T17:U17"/>
    <mergeCell ref="U1:W5"/>
    <mergeCell ref="V17:W17"/>
    <mergeCell ref="N21:O21"/>
    <mergeCell ref="P21:Q21"/>
    <mergeCell ref="T21:U21"/>
    <mergeCell ref="V21:W21"/>
    <mergeCell ref="N17:O17"/>
    <mergeCell ref="P17:Q17"/>
    <mergeCell ref="A35:K35"/>
    <mergeCell ref="M27:W27"/>
    <mergeCell ref="M32:W32"/>
    <mergeCell ref="V24:W24"/>
    <mergeCell ref="N24:O24"/>
    <mergeCell ref="P24:Q24"/>
    <mergeCell ref="H30:I30"/>
    <mergeCell ref="J30:K30"/>
    <mergeCell ref="B29:C29"/>
    <mergeCell ref="D29:E29"/>
    <mergeCell ref="H29:I29"/>
    <mergeCell ref="J29:K29"/>
    <mergeCell ref="B28:C28"/>
    <mergeCell ref="D28:E28"/>
    <mergeCell ref="H28:I28"/>
    <mergeCell ref="J28:K2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8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38" width="5.77734375" style="1" customWidth="1"/>
    <col min="39" max="16384" width="11.5546875" style="1"/>
  </cols>
  <sheetData>
    <row r="1" spans="1:23" ht="25.05" customHeight="1" x14ac:dyDescent="0.4">
      <c r="A1" s="504" t="s">
        <v>101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90"/>
      <c r="U1" s="581"/>
      <c r="V1" s="582"/>
      <c r="W1" s="583"/>
    </row>
    <row r="2" spans="1:23" ht="25.05" customHeight="1" x14ac:dyDescent="0.3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584"/>
      <c r="V2" s="585"/>
      <c r="W2" s="586"/>
    </row>
    <row r="3" spans="1:23" ht="25.05" customHeight="1" thickBot="1" x14ac:dyDescent="0.35">
      <c r="A3" s="263" t="s">
        <v>193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584"/>
      <c r="V3" s="585"/>
      <c r="W3" s="586"/>
    </row>
    <row r="4" spans="1:23" ht="25.05" customHeight="1" thickBot="1" x14ac:dyDescent="0.35">
      <c r="A4" s="263" t="s">
        <v>52</v>
      </c>
      <c r="B4" s="311"/>
      <c r="C4" s="311"/>
      <c r="D4" s="311"/>
      <c r="E4" s="508">
        <v>0.375</v>
      </c>
      <c r="F4" s="509"/>
      <c r="G4" s="510"/>
      <c r="H4" s="279"/>
      <c r="I4" s="511" t="s">
        <v>54</v>
      </c>
      <c r="J4" s="511"/>
      <c r="K4" s="511"/>
      <c r="L4" s="512">
        <f>(3*J6)+(3*J33)</f>
        <v>3.3333333333333333E-2</v>
      </c>
      <c r="M4" s="512"/>
      <c r="N4" s="264" t="s">
        <v>33</v>
      </c>
      <c r="O4" s="319"/>
      <c r="P4" s="200"/>
      <c r="Q4" s="200"/>
      <c r="R4" s="200"/>
      <c r="S4" s="200"/>
      <c r="T4" s="201"/>
      <c r="U4" s="584"/>
      <c r="V4" s="585"/>
      <c r="W4" s="586"/>
    </row>
    <row r="5" spans="1:23" ht="25.05" customHeight="1" thickBot="1" x14ac:dyDescent="0.35">
      <c r="A5" s="317" t="s">
        <v>32</v>
      </c>
      <c r="B5" s="215"/>
      <c r="C5" s="215"/>
      <c r="D5" s="215"/>
      <c r="E5" s="580">
        <f>S47-A14+J33+"00:02"</f>
        <v>0.33333333333333215</v>
      </c>
      <c r="F5" s="580"/>
      <c r="G5" s="580"/>
      <c r="H5" s="215"/>
      <c r="I5" s="216" t="s">
        <v>79</v>
      </c>
      <c r="J5" s="216"/>
      <c r="K5" s="216"/>
      <c r="L5" s="457">
        <v>0</v>
      </c>
      <c r="M5" s="458"/>
      <c r="N5" s="215"/>
      <c r="O5" s="47"/>
      <c r="P5" s="47"/>
      <c r="Q5" s="47"/>
      <c r="R5" s="47"/>
      <c r="S5" s="47"/>
      <c r="T5" s="320"/>
      <c r="U5" s="587"/>
      <c r="V5" s="588"/>
      <c r="W5" s="589"/>
    </row>
    <row r="6" spans="1:23" ht="16.2" thickBot="1" x14ac:dyDescent="0.35">
      <c r="A6" s="471" t="s">
        <v>35</v>
      </c>
      <c r="B6" s="455"/>
      <c r="C6" s="455"/>
      <c r="D6" s="455"/>
      <c r="E6" s="455"/>
      <c r="F6" s="455"/>
      <c r="G6" s="455"/>
      <c r="H6" s="455"/>
      <c r="I6" s="79" t="s">
        <v>18</v>
      </c>
      <c r="J6" s="552">
        <v>5.5555555555555558E-3</v>
      </c>
      <c r="K6" s="552"/>
      <c r="L6" s="552"/>
      <c r="M6" s="72" t="s">
        <v>17</v>
      </c>
      <c r="N6" s="79"/>
      <c r="O6" s="456"/>
      <c r="P6" s="456"/>
      <c r="Q6" s="456"/>
      <c r="R6" s="456"/>
      <c r="S6" s="456"/>
      <c r="T6" s="456"/>
      <c r="U6" s="456"/>
      <c r="V6" s="456"/>
      <c r="W6" s="551"/>
    </row>
    <row r="7" spans="1:23" x14ac:dyDescent="0.3">
      <c r="A7" s="6"/>
      <c r="B7" s="514" t="s">
        <v>41</v>
      </c>
      <c r="C7" s="515"/>
      <c r="D7" s="514" t="s">
        <v>15</v>
      </c>
      <c r="E7" s="516"/>
      <c r="F7" s="102"/>
      <c r="G7" s="7"/>
      <c r="H7" s="517" t="s">
        <v>42</v>
      </c>
      <c r="I7" s="518"/>
      <c r="J7" s="517" t="s">
        <v>15</v>
      </c>
      <c r="K7" s="519"/>
      <c r="L7" s="76"/>
      <c r="M7" s="8"/>
      <c r="N7" s="574" t="s">
        <v>43</v>
      </c>
      <c r="O7" s="575"/>
      <c r="P7" s="574" t="s">
        <v>15</v>
      </c>
      <c r="Q7" s="576"/>
      <c r="R7" s="2"/>
      <c r="S7" s="9"/>
      <c r="T7" s="577" t="s">
        <v>55</v>
      </c>
      <c r="U7" s="578"/>
      <c r="V7" s="577" t="s">
        <v>15</v>
      </c>
      <c r="W7" s="579"/>
    </row>
    <row r="8" spans="1:23" x14ac:dyDescent="0.3">
      <c r="A8" s="10">
        <v>1</v>
      </c>
      <c r="B8" s="501" t="s">
        <v>22</v>
      </c>
      <c r="C8" s="502"/>
      <c r="D8" s="495">
        <f>A64+A68+A72+C59/1000000</f>
        <v>0</v>
      </c>
      <c r="E8" s="496"/>
      <c r="F8" s="103"/>
      <c r="G8" s="11">
        <v>1</v>
      </c>
      <c r="H8" s="497" t="s">
        <v>26</v>
      </c>
      <c r="I8" s="498"/>
      <c r="J8" s="499">
        <f>G64+G68+G72+I59/1000000</f>
        <v>0</v>
      </c>
      <c r="K8" s="500"/>
      <c r="L8" s="76"/>
      <c r="M8" s="12">
        <v>1</v>
      </c>
      <c r="N8" s="570" t="s">
        <v>37</v>
      </c>
      <c r="O8" s="571"/>
      <c r="P8" s="572">
        <f>M64+M68+M72+O59/1000000</f>
        <v>0</v>
      </c>
      <c r="Q8" s="573"/>
      <c r="R8" s="2"/>
      <c r="S8" s="13">
        <v>1</v>
      </c>
      <c r="T8" s="566" t="s">
        <v>56</v>
      </c>
      <c r="U8" s="567"/>
      <c r="V8" s="568">
        <f>S64+S68+S72+U59/1000000</f>
        <v>0</v>
      </c>
      <c r="W8" s="569"/>
    </row>
    <row r="9" spans="1:23" x14ac:dyDescent="0.3">
      <c r="A9" s="10">
        <v>2</v>
      </c>
      <c r="B9" s="501" t="s">
        <v>23</v>
      </c>
      <c r="C9" s="502"/>
      <c r="D9" s="495">
        <f>B64+A69+A73+C60/1000000</f>
        <v>0</v>
      </c>
      <c r="E9" s="496"/>
      <c r="F9" s="103"/>
      <c r="G9" s="11">
        <v>2</v>
      </c>
      <c r="H9" s="497" t="s">
        <v>27</v>
      </c>
      <c r="I9" s="498"/>
      <c r="J9" s="499">
        <f>H64+G69+G73+I60/1000000</f>
        <v>0</v>
      </c>
      <c r="K9" s="500"/>
      <c r="L9" s="76"/>
      <c r="M9" s="12">
        <v>2</v>
      </c>
      <c r="N9" s="570" t="s">
        <v>38</v>
      </c>
      <c r="O9" s="571"/>
      <c r="P9" s="572">
        <f>N64+M69+M73+O60/1000000</f>
        <v>0</v>
      </c>
      <c r="Q9" s="573"/>
      <c r="R9" s="2"/>
      <c r="S9" s="13">
        <v>2</v>
      </c>
      <c r="T9" s="566" t="s">
        <v>57</v>
      </c>
      <c r="U9" s="567"/>
      <c r="V9" s="568">
        <f>T64+S69+S73+U60/1000000</f>
        <v>0</v>
      </c>
      <c r="W9" s="569"/>
    </row>
    <row r="10" spans="1:23" x14ac:dyDescent="0.3">
      <c r="A10" s="10">
        <v>3</v>
      </c>
      <c r="B10" s="501" t="s">
        <v>24</v>
      </c>
      <c r="C10" s="502"/>
      <c r="D10" s="495">
        <f>A65+B68+B73+C61/1000000</f>
        <v>0</v>
      </c>
      <c r="E10" s="496"/>
      <c r="F10" s="103"/>
      <c r="G10" s="11">
        <v>3</v>
      </c>
      <c r="H10" s="497" t="s">
        <v>28</v>
      </c>
      <c r="I10" s="498"/>
      <c r="J10" s="499">
        <f>G65+H68+H73+I61/1000000</f>
        <v>0</v>
      </c>
      <c r="K10" s="500"/>
      <c r="L10" s="76"/>
      <c r="M10" s="12">
        <v>3</v>
      </c>
      <c r="N10" s="570" t="s">
        <v>39</v>
      </c>
      <c r="O10" s="571"/>
      <c r="P10" s="572">
        <f>M65+N68+N73+O61/1000000</f>
        <v>0</v>
      </c>
      <c r="Q10" s="573"/>
      <c r="R10" s="2"/>
      <c r="S10" s="13">
        <v>3</v>
      </c>
      <c r="T10" s="566" t="s">
        <v>58</v>
      </c>
      <c r="U10" s="567"/>
      <c r="V10" s="568">
        <f>S65+T68+T73+U61/1000000</f>
        <v>0</v>
      </c>
      <c r="W10" s="569"/>
    </row>
    <row r="11" spans="1:23" ht="15" thickBot="1" x14ac:dyDescent="0.35">
      <c r="A11" s="15">
        <v>4</v>
      </c>
      <c r="B11" s="487" t="s">
        <v>25</v>
      </c>
      <c r="C11" s="488"/>
      <c r="D11" s="489">
        <f>B65+B69+B72+C62/1000000</f>
        <v>0</v>
      </c>
      <c r="E11" s="490"/>
      <c r="F11" s="103"/>
      <c r="G11" s="16">
        <v>4</v>
      </c>
      <c r="H11" s="491" t="s">
        <v>29</v>
      </c>
      <c r="I11" s="492"/>
      <c r="J11" s="493">
        <f>H65+H69+H72+I62/1000000</f>
        <v>0</v>
      </c>
      <c r="K11" s="494"/>
      <c r="L11" s="76"/>
      <c r="M11" s="17">
        <v>4</v>
      </c>
      <c r="N11" s="562" t="s">
        <v>40</v>
      </c>
      <c r="O11" s="563"/>
      <c r="P11" s="564">
        <f>N65+N69+N72+O62/1000000</f>
        <v>0</v>
      </c>
      <c r="Q11" s="565"/>
      <c r="R11" s="2"/>
      <c r="S11" s="18">
        <v>4</v>
      </c>
      <c r="T11" s="558" t="s">
        <v>59</v>
      </c>
      <c r="U11" s="559"/>
      <c r="V11" s="560">
        <f>T65+T69+T72+U62/1000000</f>
        <v>0</v>
      </c>
      <c r="W11" s="561"/>
    </row>
    <row r="12" spans="1:23" ht="4.95" customHeight="1" thickBot="1" x14ac:dyDescent="0.35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s="29" customFormat="1" x14ac:dyDescent="0.3">
      <c r="A13" s="24"/>
      <c r="B13" s="483" t="s">
        <v>5</v>
      </c>
      <c r="C13" s="483"/>
      <c r="D13" s="483" t="s">
        <v>16</v>
      </c>
      <c r="E13" s="484"/>
      <c r="F13" s="25"/>
      <c r="G13" s="26"/>
      <c r="H13" s="485" t="s">
        <v>5</v>
      </c>
      <c r="I13" s="485"/>
      <c r="J13" s="485" t="s">
        <v>16</v>
      </c>
      <c r="K13" s="486"/>
      <c r="L13" s="77"/>
      <c r="M13" s="27"/>
      <c r="N13" s="556" t="s">
        <v>5</v>
      </c>
      <c r="O13" s="556"/>
      <c r="P13" s="556" t="s">
        <v>16</v>
      </c>
      <c r="Q13" s="557"/>
      <c r="R13" s="25"/>
      <c r="S13" s="28"/>
      <c r="T13" s="554" t="s">
        <v>5</v>
      </c>
      <c r="U13" s="554"/>
      <c r="V13" s="554" t="s">
        <v>16</v>
      </c>
      <c r="W13" s="555"/>
    </row>
    <row r="14" spans="1:23" x14ac:dyDescent="0.3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0.38888888888888884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0.40277777777777768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36">
        <f>M15+$J$6+"00:02"</f>
        <v>0.41666666666666652</v>
      </c>
      <c r="T14" s="37" t="str">
        <f>T8</f>
        <v>Equipe 13</v>
      </c>
      <c r="U14" s="37" t="str">
        <f>T9</f>
        <v>Equipe 14</v>
      </c>
      <c r="V14" s="65"/>
      <c r="W14" s="66"/>
    </row>
    <row r="15" spans="1:23" ht="15" thickBot="1" x14ac:dyDescent="0.35">
      <c r="A15" s="38">
        <f>A14+$J$6+"00:02"</f>
        <v>0.38194444444444442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0.39583333333333326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M14+$J$6+"00:02"</f>
        <v>0.4097222222222221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4">
        <f>S14+$J$6+"00:02"</f>
        <v>0.42361111111111094</v>
      </c>
      <c r="T15" s="45" t="str">
        <f>T10</f>
        <v>Equipe 15</v>
      </c>
      <c r="U15" s="45" t="str">
        <f>T11</f>
        <v>Equipe 16</v>
      </c>
      <c r="V15" s="67"/>
      <c r="W15" s="68"/>
    </row>
    <row r="16" spans="1:23" ht="4.95" customHeight="1" thickBot="1" x14ac:dyDescent="0.35">
      <c r="A16" s="19"/>
      <c r="B16" s="2"/>
      <c r="C16" s="2"/>
      <c r="D16" s="46"/>
      <c r="E16" s="46"/>
      <c r="F16" s="2"/>
      <c r="G16" s="2"/>
      <c r="H16" s="2"/>
      <c r="I16" s="47"/>
      <c r="J16" s="46"/>
      <c r="K16" s="46"/>
      <c r="L16" s="85"/>
      <c r="M16" s="2"/>
      <c r="N16" s="2"/>
      <c r="O16" s="2"/>
      <c r="P16" s="46"/>
      <c r="Q16" s="46"/>
      <c r="R16" s="2"/>
      <c r="S16" s="2"/>
      <c r="T16" s="2"/>
      <c r="U16" s="2"/>
      <c r="V16" s="46"/>
      <c r="W16" s="48"/>
    </row>
    <row r="17" spans="1:23" s="29" customFormat="1" x14ac:dyDescent="0.3">
      <c r="A17" s="24"/>
      <c r="B17" s="483" t="s">
        <v>6</v>
      </c>
      <c r="C17" s="483"/>
      <c r="D17" s="483" t="s">
        <v>16</v>
      </c>
      <c r="E17" s="484"/>
      <c r="F17" s="25"/>
      <c r="G17" s="26"/>
      <c r="H17" s="485" t="s">
        <v>6</v>
      </c>
      <c r="I17" s="485"/>
      <c r="J17" s="485" t="s">
        <v>16</v>
      </c>
      <c r="K17" s="486"/>
      <c r="L17" s="77"/>
      <c r="M17" s="27"/>
      <c r="N17" s="556" t="s">
        <v>6</v>
      </c>
      <c r="O17" s="556"/>
      <c r="P17" s="556" t="s">
        <v>16</v>
      </c>
      <c r="Q17" s="557"/>
      <c r="R17" s="25"/>
      <c r="S17" s="28"/>
      <c r="T17" s="554" t="s">
        <v>6</v>
      </c>
      <c r="U17" s="554"/>
      <c r="V17" s="554" t="s">
        <v>16</v>
      </c>
      <c r="W17" s="555"/>
    </row>
    <row r="18" spans="1:23" x14ac:dyDescent="0.3">
      <c r="A18" s="30">
        <f>S15+$J$6+"00:02"</f>
        <v>0.43055555555555536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0.4444444444444442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36">
        <f>M19+$J$6+"00:02"</f>
        <v>0.47222222222222188</v>
      </c>
      <c r="T18" s="37" t="str">
        <f>T8</f>
        <v>Equipe 13</v>
      </c>
      <c r="U18" s="37" t="str">
        <f>T10</f>
        <v>Equipe 15</v>
      </c>
      <c r="V18" s="65"/>
      <c r="W18" s="66"/>
    </row>
    <row r="19" spans="1:23" ht="15" thickBot="1" x14ac:dyDescent="0.35">
      <c r="A19" s="38">
        <f>A18+$J$6+"00:02"</f>
        <v>0.43749999999999978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0.45138888888888862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0.46527777777777746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44">
        <f>S18+$J$6+"00:02"</f>
        <v>0.4791666666666663</v>
      </c>
      <c r="T19" s="45" t="str">
        <f>T9</f>
        <v>Equipe 14</v>
      </c>
      <c r="U19" s="45" t="str">
        <f>T11</f>
        <v>Equipe 16</v>
      </c>
      <c r="V19" s="67"/>
      <c r="W19" s="68"/>
    </row>
    <row r="20" spans="1:23" ht="4.95" customHeight="1" thickBot="1" x14ac:dyDescent="0.35">
      <c r="A20" s="19"/>
      <c r="B20" s="2"/>
      <c r="C20" s="2"/>
      <c r="D20" s="46"/>
      <c r="E20" s="46"/>
      <c r="F20" s="2"/>
      <c r="G20" s="2"/>
      <c r="H20" s="2"/>
      <c r="I20" s="47"/>
      <c r="J20" s="46"/>
      <c r="K20" s="46"/>
      <c r="L20" s="85"/>
      <c r="M20" s="2"/>
      <c r="N20" s="2"/>
      <c r="O20" s="2"/>
      <c r="P20" s="46"/>
      <c r="Q20" s="46"/>
      <c r="R20" s="2"/>
      <c r="S20" s="2"/>
      <c r="T20" s="2"/>
      <c r="U20" s="2"/>
      <c r="V20" s="46"/>
      <c r="W20" s="48"/>
    </row>
    <row r="21" spans="1:23" s="29" customFormat="1" x14ac:dyDescent="0.3">
      <c r="A21" s="24"/>
      <c r="B21" s="483" t="s">
        <v>7</v>
      </c>
      <c r="C21" s="483"/>
      <c r="D21" s="483" t="s">
        <v>16</v>
      </c>
      <c r="E21" s="484"/>
      <c r="F21" s="25"/>
      <c r="G21" s="26"/>
      <c r="H21" s="485" t="s">
        <v>7</v>
      </c>
      <c r="I21" s="485"/>
      <c r="J21" s="485" t="s">
        <v>16</v>
      </c>
      <c r="K21" s="486"/>
      <c r="L21" s="77"/>
      <c r="M21" s="27"/>
      <c r="N21" s="556" t="s">
        <v>7</v>
      </c>
      <c r="O21" s="556"/>
      <c r="P21" s="556" t="s">
        <v>16</v>
      </c>
      <c r="Q21" s="557"/>
      <c r="R21" s="25"/>
      <c r="S21" s="28"/>
      <c r="T21" s="554" t="s">
        <v>7</v>
      </c>
      <c r="U21" s="554"/>
      <c r="V21" s="554" t="s">
        <v>16</v>
      </c>
      <c r="W21" s="555"/>
    </row>
    <row r="22" spans="1:23" x14ac:dyDescent="0.3">
      <c r="A22" s="30">
        <f>S19+$J$6+"00:02"</f>
        <v>0.48611111111111072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0.49999999999999956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G23+$J$6+"00:02"</f>
        <v>0.5138888888888884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36">
        <f>M23+$J$6+"00:02"</f>
        <v>0.52777777777777724</v>
      </c>
      <c r="T22" s="37" t="str">
        <f>T8</f>
        <v>Equipe 13</v>
      </c>
      <c r="U22" s="37" t="str">
        <f>T11</f>
        <v>Equipe 16</v>
      </c>
      <c r="V22" s="65"/>
      <c r="W22" s="66"/>
    </row>
    <row r="23" spans="1:23" ht="15" thickBot="1" x14ac:dyDescent="0.35">
      <c r="A23" s="38">
        <f>A22+$J$6+"00:02"</f>
        <v>0.49305555555555514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0.50694444444444398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M22+$J$6+"00:02"</f>
        <v>0.52083333333333282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44">
        <f>S22+$J$6+"00:02"</f>
        <v>0.53472222222222165</v>
      </c>
      <c r="T23" s="45" t="str">
        <f>T9</f>
        <v>Equipe 14</v>
      </c>
      <c r="U23" s="45" t="str">
        <f>T10</f>
        <v>Equipe 15</v>
      </c>
      <c r="V23" s="67"/>
      <c r="W23" s="68"/>
    </row>
    <row r="24" spans="1:23" ht="4.95" customHeight="1" thickBot="1" x14ac:dyDescent="0.35">
      <c r="A24" s="118"/>
      <c r="B24" s="119"/>
      <c r="C24" s="119"/>
      <c r="D24" s="173"/>
      <c r="E24" s="173"/>
      <c r="F24" s="89"/>
      <c r="G24" s="120"/>
      <c r="H24" s="119"/>
      <c r="I24" s="119"/>
      <c r="J24" s="173"/>
      <c r="K24" s="173"/>
      <c r="L24" s="89"/>
      <c r="M24" s="120"/>
      <c r="N24" s="119"/>
      <c r="O24" s="119"/>
      <c r="P24" s="173"/>
      <c r="Q24" s="173"/>
      <c r="R24" s="89"/>
      <c r="S24" s="93"/>
      <c r="T24" s="115"/>
      <c r="U24" s="115"/>
      <c r="V24" s="116"/>
      <c r="W24" s="117"/>
    </row>
    <row r="25" spans="1:23" ht="16.2" thickBot="1" x14ac:dyDescent="0.35">
      <c r="A25" s="553" t="s">
        <v>60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3"/>
    </row>
    <row r="26" spans="1:23" x14ac:dyDescent="0.3">
      <c r="A26" s="81" t="s">
        <v>21</v>
      </c>
      <c r="B26" s="481" t="s">
        <v>41</v>
      </c>
      <c r="C26" s="481"/>
      <c r="D26" s="481" t="s">
        <v>15</v>
      </c>
      <c r="E26" s="482"/>
      <c r="F26" s="122"/>
      <c r="G26" s="81" t="s">
        <v>21</v>
      </c>
      <c r="H26" s="481" t="s">
        <v>42</v>
      </c>
      <c r="I26" s="481"/>
      <c r="J26" s="481" t="s">
        <v>15</v>
      </c>
      <c r="K26" s="482"/>
      <c r="L26" s="75"/>
      <c r="M26" s="81" t="s">
        <v>21</v>
      </c>
      <c r="N26" s="481" t="s">
        <v>43</v>
      </c>
      <c r="O26" s="481"/>
      <c r="P26" s="481" t="s">
        <v>15</v>
      </c>
      <c r="Q26" s="482"/>
      <c r="R26" s="122"/>
      <c r="S26" s="81" t="s">
        <v>21</v>
      </c>
      <c r="T26" s="481" t="s">
        <v>55</v>
      </c>
      <c r="U26" s="481"/>
      <c r="V26" s="481" t="s">
        <v>15</v>
      </c>
      <c r="W26" s="482"/>
    </row>
    <row r="27" spans="1:23" x14ac:dyDescent="0.3">
      <c r="A27" s="49">
        <v>1</v>
      </c>
      <c r="B27" s="450" t="str">
        <f>VLOOKUP($A27,$A$59:$D$62,2,FALSE)</f>
        <v>Equipe 1</v>
      </c>
      <c r="C27" s="450"/>
      <c r="D27" s="453">
        <f>VLOOKUP($A27,$A$59:$D$62,4,FALSE)</f>
        <v>3.9999999999999998E-7</v>
      </c>
      <c r="E27" s="454"/>
      <c r="F27" s="105"/>
      <c r="G27" s="49">
        <v>1</v>
      </c>
      <c r="H27" s="450" t="str">
        <f>VLOOKUP($G27,$G$59:$J$62,2,FALSE)</f>
        <v>Equipe 5</v>
      </c>
      <c r="I27" s="450"/>
      <c r="J27" s="451">
        <f>VLOOKUP($G27,$G$59:$J$62,4,FALSE)</f>
        <v>3.9999999999999998E-7</v>
      </c>
      <c r="K27" s="452"/>
      <c r="L27" s="76"/>
      <c r="M27" s="49">
        <v>1</v>
      </c>
      <c r="N27" s="450" t="str">
        <f>VLOOKUP($M27,$M$59:$P$62,2,FALSE)</f>
        <v>Equipe 9</v>
      </c>
      <c r="O27" s="450"/>
      <c r="P27" s="451">
        <f>VLOOKUP($M27,$M$59:$P$62,4,FALSE)</f>
        <v>3.9999999999999998E-7</v>
      </c>
      <c r="Q27" s="452"/>
      <c r="R27" s="105"/>
      <c r="S27" s="49">
        <v>1</v>
      </c>
      <c r="T27" s="450" t="str">
        <f>VLOOKUP($S27,$S$59:$V$62,2,FALSE)</f>
        <v>Equipe 13</v>
      </c>
      <c r="U27" s="450"/>
      <c r="V27" s="451">
        <f>VLOOKUP($S27,$S$59:$V$62,4,FALSE)</f>
        <v>3.9999999999999998E-7</v>
      </c>
      <c r="W27" s="452"/>
    </row>
    <row r="28" spans="1:23" x14ac:dyDescent="0.3">
      <c r="A28" s="49">
        <v>2</v>
      </c>
      <c r="B28" s="450" t="str">
        <f>VLOOKUP($A28,$A$59:$D$62,2,FALSE)</f>
        <v>Equipe 2</v>
      </c>
      <c r="C28" s="450"/>
      <c r="D28" s="453">
        <f>VLOOKUP($A28,$A$59:$D$62,4,FALSE)</f>
        <v>2.9999999999999999E-7</v>
      </c>
      <c r="E28" s="454"/>
      <c r="F28" s="105"/>
      <c r="G28" s="49">
        <v>2</v>
      </c>
      <c r="H28" s="450" t="str">
        <f>VLOOKUP($G28,$G$59:$J$62,2,FALSE)</f>
        <v>Equipe 6</v>
      </c>
      <c r="I28" s="450"/>
      <c r="J28" s="451">
        <f>VLOOKUP($G28,$G$59:$J$62,4,FALSE)</f>
        <v>2.9999999999999999E-7</v>
      </c>
      <c r="K28" s="452"/>
      <c r="L28" s="76"/>
      <c r="M28" s="49">
        <v>2</v>
      </c>
      <c r="N28" s="450" t="str">
        <f>VLOOKUP($M28,$M$59:$P$62,2,FALSE)</f>
        <v>Equipe 10</v>
      </c>
      <c r="O28" s="450"/>
      <c r="P28" s="451">
        <f>VLOOKUP($M28,$M$59:$P$62,4,FALSE)</f>
        <v>2.9999999999999999E-7</v>
      </c>
      <c r="Q28" s="452"/>
      <c r="R28" s="105"/>
      <c r="S28" s="49">
        <v>2</v>
      </c>
      <c r="T28" s="450" t="str">
        <f>VLOOKUP($S28,$S$59:$V$62,2,FALSE)</f>
        <v>Equipe 14</v>
      </c>
      <c r="U28" s="450"/>
      <c r="V28" s="451">
        <f>VLOOKUP($S28,$S$59:$V$62,4,FALSE)</f>
        <v>2.9999999999999999E-7</v>
      </c>
      <c r="W28" s="452"/>
    </row>
    <row r="29" spans="1:23" x14ac:dyDescent="0.3">
      <c r="A29" s="49">
        <v>3</v>
      </c>
      <c r="B29" s="450" t="str">
        <f>VLOOKUP($A29,$A$59:$D$62,2,FALSE)</f>
        <v>Equipe 3</v>
      </c>
      <c r="C29" s="450"/>
      <c r="D29" s="453">
        <f>VLOOKUP($A29,$A$59:$D$62,4,FALSE)</f>
        <v>1.9999999999999999E-7</v>
      </c>
      <c r="E29" s="454"/>
      <c r="F29" s="105"/>
      <c r="G29" s="49">
        <v>3</v>
      </c>
      <c r="H29" s="450" t="str">
        <f>VLOOKUP($G29,$G$59:$J$62,2,FALSE)</f>
        <v>Equipe 7</v>
      </c>
      <c r="I29" s="450"/>
      <c r="J29" s="451">
        <f>VLOOKUP($G29,$G$59:$J$62,4,FALSE)</f>
        <v>1.9999999999999999E-7</v>
      </c>
      <c r="K29" s="452"/>
      <c r="L29" s="76"/>
      <c r="M29" s="49">
        <v>3</v>
      </c>
      <c r="N29" s="450" t="str">
        <f>VLOOKUP($M29,$M$59:$P$62,2,FALSE)</f>
        <v>Equipe 11</v>
      </c>
      <c r="O29" s="450"/>
      <c r="P29" s="451">
        <f>VLOOKUP($M29,$M$59:$P$62,4,FALSE)</f>
        <v>1.9999999999999999E-7</v>
      </c>
      <c r="Q29" s="452"/>
      <c r="R29" s="105"/>
      <c r="S29" s="49">
        <v>3</v>
      </c>
      <c r="T29" s="450" t="str">
        <f>VLOOKUP($S29,$S$59:$V$62,2,FALSE)</f>
        <v>Equipe 15</v>
      </c>
      <c r="U29" s="450"/>
      <c r="V29" s="451">
        <f>VLOOKUP($S29,$S$59:$V$62,4,FALSE)</f>
        <v>1.9999999999999999E-7</v>
      </c>
      <c r="W29" s="452"/>
    </row>
    <row r="30" spans="1:23" ht="15" thickBot="1" x14ac:dyDescent="0.35">
      <c r="A30" s="50">
        <v>4</v>
      </c>
      <c r="B30" s="476" t="str">
        <f>VLOOKUP($A30,$A$59:$D$62,2,FALSE)</f>
        <v>Equipe 4</v>
      </c>
      <c r="C30" s="476"/>
      <c r="D30" s="477">
        <f>VLOOKUP($A30,$A$59:$D$62,4,FALSE)</f>
        <v>9.9999999999999995E-8</v>
      </c>
      <c r="E30" s="478"/>
      <c r="F30" s="123"/>
      <c r="G30" s="50">
        <v>4</v>
      </c>
      <c r="H30" s="476" t="str">
        <f>VLOOKUP($G30,$G$59:$J$62,2,FALSE)</f>
        <v>Equipe 8</v>
      </c>
      <c r="I30" s="476"/>
      <c r="J30" s="479">
        <f>VLOOKUP($G30,$G$59:$J$62,4,FALSE)</f>
        <v>9.9999999999999995E-8</v>
      </c>
      <c r="K30" s="480"/>
      <c r="L30" s="78"/>
      <c r="M30" s="50">
        <v>4</v>
      </c>
      <c r="N30" s="476" t="str">
        <f>VLOOKUP($M30,$M$59:$P$62,2,FALSE)</f>
        <v>Equipe 12</v>
      </c>
      <c r="O30" s="476"/>
      <c r="P30" s="479">
        <f>VLOOKUP($M30,$M$59:$P$62,4,FALSE)</f>
        <v>9.9999999999999995E-8</v>
      </c>
      <c r="Q30" s="480"/>
      <c r="R30" s="123"/>
      <c r="S30" s="50">
        <v>4</v>
      </c>
      <c r="T30" s="476" t="str">
        <f>VLOOKUP($S30,$S$59:$V$62,2,FALSE)</f>
        <v>Equipe 16</v>
      </c>
      <c r="U30" s="476"/>
      <c r="V30" s="479">
        <f>VLOOKUP($S30,$S$59:$V$62,4,FALSE)</f>
        <v>9.9999999999999995E-8</v>
      </c>
      <c r="W30" s="480"/>
    </row>
    <row r="31" spans="1:23" ht="15" thickBot="1" x14ac:dyDescent="0.35">
      <c r="A31" s="473" t="s">
        <v>34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5"/>
    </row>
    <row r="32" spans="1:23" ht="25.05" customHeight="1" thickBot="1" x14ac:dyDescent="0.3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4" ht="16.2" customHeight="1" thickBot="1" x14ac:dyDescent="0.35">
      <c r="A33" s="471" t="s">
        <v>76</v>
      </c>
      <c r="B33" s="455"/>
      <c r="C33" s="455"/>
      <c r="D33" s="455"/>
      <c r="E33" s="455"/>
      <c r="F33" s="455"/>
      <c r="G33" s="455"/>
      <c r="H33" s="455"/>
      <c r="I33" s="79" t="s">
        <v>18</v>
      </c>
      <c r="J33" s="552">
        <v>5.5555555555555558E-3</v>
      </c>
      <c r="K33" s="552"/>
      <c r="L33" s="552"/>
      <c r="M33" s="72" t="s">
        <v>17</v>
      </c>
      <c r="N33" s="79"/>
      <c r="O33" s="456"/>
      <c r="P33" s="456"/>
      <c r="Q33" s="456"/>
      <c r="R33" s="456"/>
      <c r="S33" s="456"/>
      <c r="T33" s="456"/>
      <c r="U33" s="456"/>
      <c r="V33" s="456"/>
      <c r="W33" s="551"/>
      <c r="X33" s="74"/>
    </row>
    <row r="34" spans="1:24" ht="16.2" customHeight="1" thickBot="1" x14ac:dyDescent="0.35">
      <c r="A34" s="550" t="s">
        <v>74</v>
      </c>
      <c r="B34" s="456"/>
      <c r="C34" s="456"/>
      <c r="D34" s="456"/>
      <c r="E34" s="456"/>
      <c r="F34" s="456"/>
      <c r="G34" s="456"/>
      <c r="H34" s="456"/>
      <c r="I34" s="456"/>
      <c r="J34" s="456"/>
      <c r="K34" s="551"/>
      <c r="L34" s="174"/>
      <c r="M34" s="550" t="s">
        <v>75</v>
      </c>
      <c r="N34" s="456"/>
      <c r="O34" s="456"/>
      <c r="P34" s="456"/>
      <c r="Q34" s="456"/>
      <c r="R34" s="456"/>
      <c r="S34" s="456"/>
      <c r="T34" s="456"/>
      <c r="U34" s="456"/>
      <c r="V34" s="456"/>
      <c r="W34" s="551"/>
      <c r="X34" s="74"/>
    </row>
    <row r="35" spans="1:24" ht="14.4" customHeight="1" x14ac:dyDescent="0.3">
      <c r="A35" s="149"/>
      <c r="B35" s="529" t="s">
        <v>69</v>
      </c>
      <c r="C35" s="529"/>
      <c r="D35" s="529" t="s">
        <v>16</v>
      </c>
      <c r="E35" s="530"/>
      <c r="F35" s="25"/>
      <c r="G35" s="140"/>
      <c r="H35" s="546" t="s">
        <v>69</v>
      </c>
      <c r="I35" s="546"/>
      <c r="J35" s="546" t="s">
        <v>16</v>
      </c>
      <c r="K35" s="547"/>
      <c r="L35" s="164"/>
      <c r="M35" s="150"/>
      <c r="N35" s="548" t="s">
        <v>69</v>
      </c>
      <c r="O35" s="548"/>
      <c r="P35" s="548" t="s">
        <v>16</v>
      </c>
      <c r="Q35" s="549"/>
      <c r="R35" s="25"/>
      <c r="S35" s="150"/>
      <c r="T35" s="548" t="s">
        <v>69</v>
      </c>
      <c r="U35" s="548"/>
      <c r="V35" s="548" t="s">
        <v>16</v>
      </c>
      <c r="W35" s="549"/>
    </row>
    <row r="36" spans="1:24" ht="14.4" customHeight="1" x14ac:dyDescent="0.3">
      <c r="A36" s="141">
        <f>S23+$J$6+"00:02"+L5</f>
        <v>0.54166666666666607</v>
      </c>
      <c r="B36" s="142" t="str">
        <f>IF($D$14="","3eme A",B29)</f>
        <v>3eme A</v>
      </c>
      <c r="C36" s="142" t="str">
        <f>IF($D$14="","4eme B",H30)</f>
        <v>4eme B</v>
      </c>
      <c r="D36" s="143"/>
      <c r="E36" s="144"/>
      <c r="F36" s="2"/>
      <c r="G36" s="141">
        <f>A37+$J$33+"00:02"</f>
        <v>0.55555555555555491</v>
      </c>
      <c r="H36" s="142" t="str">
        <f>IF($D$14="","3eme C",N29)</f>
        <v>3eme C</v>
      </c>
      <c r="I36" s="142" t="str">
        <f>IF($D$14="","4eme D",T30)</f>
        <v>4eme D</v>
      </c>
      <c r="J36" s="143"/>
      <c r="K36" s="144"/>
      <c r="L36" s="165"/>
      <c r="M36" s="151">
        <f>G37+$J$33+"00:02"</f>
        <v>0.56944444444444375</v>
      </c>
      <c r="N36" s="152" t="str">
        <f>IF($D$14="","1er A",B27)</f>
        <v>1er A</v>
      </c>
      <c r="O36" s="152" t="str">
        <f>IF($D$14="","2eme B",H28)</f>
        <v>2eme B</v>
      </c>
      <c r="P36" s="153"/>
      <c r="Q36" s="154"/>
      <c r="R36" s="2"/>
      <c r="S36" s="151">
        <f>M37+$J$33+"00:02"</f>
        <v>0.58333333333333259</v>
      </c>
      <c r="T36" s="152" t="str">
        <f>IF($D$14="","1er C",N27)</f>
        <v>1er C</v>
      </c>
      <c r="U36" s="152" t="str">
        <f>IF($D$14="","2eme D",T28)</f>
        <v>2eme D</v>
      </c>
      <c r="V36" s="153"/>
      <c r="W36" s="154"/>
    </row>
    <row r="37" spans="1:24" ht="14.4" customHeight="1" thickBot="1" x14ac:dyDescent="0.35">
      <c r="A37" s="145">
        <f>A36+$J$33+"00:02"</f>
        <v>0.54861111111111049</v>
      </c>
      <c r="B37" s="146" t="str">
        <f>IF($D$14="","3eme B",H29)</f>
        <v>3eme B</v>
      </c>
      <c r="C37" s="146" t="str">
        <f>IF($D$14="","4eme A",B30)</f>
        <v>4eme A</v>
      </c>
      <c r="D37" s="147"/>
      <c r="E37" s="148"/>
      <c r="F37" s="2"/>
      <c r="G37" s="145">
        <f>G36+$J$33+"00:02"</f>
        <v>0.56249999999999933</v>
      </c>
      <c r="H37" s="146" t="str">
        <f>IF($D$14="","3eme D",T29)</f>
        <v>3eme D</v>
      </c>
      <c r="I37" s="146" t="str">
        <f>IF($D$14="","4eme C",N30)</f>
        <v>4eme C</v>
      </c>
      <c r="J37" s="147"/>
      <c r="K37" s="148"/>
      <c r="L37" s="165"/>
      <c r="M37" s="155">
        <f>M36+$J$33+"00:02"</f>
        <v>0.57638888888888817</v>
      </c>
      <c r="N37" s="156" t="str">
        <f>IF($D$14="","1er B",H27)</f>
        <v>1er B</v>
      </c>
      <c r="O37" s="156" t="str">
        <f>IF($D$14="","2eme A",B28)</f>
        <v>2eme A</v>
      </c>
      <c r="P37" s="157"/>
      <c r="Q37" s="158"/>
      <c r="R37" s="2"/>
      <c r="S37" s="155">
        <f>S36+$J$33+"00:02"</f>
        <v>0.59027777777777701</v>
      </c>
      <c r="T37" s="156" t="str">
        <f>IF($D$14="","1er D",T27)</f>
        <v>1er D</v>
      </c>
      <c r="U37" s="156" t="str">
        <f>IF($D$14="","2eme C",N28)</f>
        <v>2eme C</v>
      </c>
      <c r="V37" s="157"/>
      <c r="W37" s="158"/>
    </row>
    <row r="38" spans="1:24" ht="4.95" customHeight="1" thickBot="1" x14ac:dyDescent="0.35">
      <c r="A38" s="19"/>
      <c r="B38" s="2"/>
      <c r="C38" s="2"/>
      <c r="D38" s="46"/>
      <c r="E38" s="46"/>
      <c r="F38" s="2"/>
      <c r="G38" s="2"/>
      <c r="H38" s="2"/>
      <c r="I38" s="47"/>
      <c r="J38" s="46"/>
      <c r="K38" s="48"/>
      <c r="L38" s="165"/>
      <c r="M38" s="19"/>
      <c r="N38" s="2"/>
      <c r="O38" s="2"/>
      <c r="P38" s="46"/>
      <c r="Q38" s="281"/>
      <c r="R38" s="2"/>
      <c r="S38" s="2"/>
      <c r="T38" s="2"/>
      <c r="U38" s="2"/>
      <c r="V38" s="46"/>
      <c r="W38" s="48"/>
    </row>
    <row r="39" spans="1:24" ht="14.4" customHeight="1" x14ac:dyDescent="0.3">
      <c r="A39" s="149"/>
      <c r="B39" s="529" t="s">
        <v>70</v>
      </c>
      <c r="C39" s="529"/>
      <c r="D39" s="529" t="s">
        <v>16</v>
      </c>
      <c r="E39" s="530"/>
      <c r="F39" s="25"/>
      <c r="G39" s="149"/>
      <c r="H39" s="529" t="s">
        <v>66</v>
      </c>
      <c r="I39" s="529"/>
      <c r="J39" s="529" t="s">
        <v>16</v>
      </c>
      <c r="K39" s="530"/>
      <c r="L39" s="164"/>
      <c r="M39" s="159"/>
      <c r="N39" s="459" t="s">
        <v>70</v>
      </c>
      <c r="O39" s="459"/>
      <c r="P39" s="459" t="s">
        <v>16</v>
      </c>
      <c r="Q39" s="469"/>
      <c r="R39" s="25"/>
      <c r="S39" s="159"/>
      <c r="T39" s="459" t="s">
        <v>66</v>
      </c>
      <c r="U39" s="459"/>
      <c r="V39" s="459" t="s">
        <v>16</v>
      </c>
      <c r="W39" s="469"/>
    </row>
    <row r="40" spans="1:24" ht="14.4" customHeight="1" x14ac:dyDescent="0.3">
      <c r="A40" s="141">
        <f>S37+$J$33+"00:02"</f>
        <v>0.59722222222222143</v>
      </c>
      <c r="B40" s="142" t="str">
        <f>IF(D36&lt;E36,B36,IF(D36=E36," ",C36))</f>
        <v xml:space="preserve"> </v>
      </c>
      <c r="C40" s="142" t="str">
        <f>IF(J36&lt;K36,H36,IF(J36=K36," ",I36))</f>
        <v xml:space="preserve"> </v>
      </c>
      <c r="D40" s="143"/>
      <c r="E40" s="144"/>
      <c r="F40" s="2"/>
      <c r="G40" s="141">
        <f>A41+$J$33+"00:02"</f>
        <v>0.61111111111111027</v>
      </c>
      <c r="H40" s="142" t="str">
        <f>IF(D36&gt;E36,B36,IF(D36=E36," ",C36))</f>
        <v xml:space="preserve"> </v>
      </c>
      <c r="I40" s="142" t="str">
        <f>IF(J36&gt;K36,H36,IF(J36=K36," ",I36))</f>
        <v xml:space="preserve"> </v>
      </c>
      <c r="J40" s="143"/>
      <c r="K40" s="144"/>
      <c r="L40" s="165"/>
      <c r="M40" s="151">
        <f>G41+$J$33+"00:02"</f>
        <v>0.62499999999999911</v>
      </c>
      <c r="N40" s="152" t="str">
        <f>IF(P36&lt;Q36,N36,IF(P36=Q36," ",O36))</f>
        <v xml:space="preserve"> </v>
      </c>
      <c r="O40" s="152" t="str">
        <f>IF(V36&lt;W36,T36,IF(V36=W36," ",U36))</f>
        <v xml:space="preserve"> </v>
      </c>
      <c r="P40" s="153"/>
      <c r="Q40" s="154"/>
      <c r="R40" s="2"/>
      <c r="S40" s="151">
        <f>M41+$J$33+"00:02"</f>
        <v>0.63888888888888795</v>
      </c>
      <c r="T40" s="152" t="str">
        <f>IF(P36&gt;Q36,N36,IF(P36=Q36," ",O36))</f>
        <v xml:space="preserve"> </v>
      </c>
      <c r="U40" s="152" t="str">
        <f>IF(V36&gt;W36,T36,IF(V36=W36," ",U36))</f>
        <v xml:space="preserve"> </v>
      </c>
      <c r="V40" s="153"/>
      <c r="W40" s="154"/>
    </row>
    <row r="41" spans="1:24" ht="14.4" customHeight="1" thickBot="1" x14ac:dyDescent="0.35">
      <c r="A41" s="145">
        <f>A40+$J$33+"00:02"</f>
        <v>0.60416666666666585</v>
      </c>
      <c r="B41" s="146" t="str">
        <f>IF(D37&lt;E37,B37,IF(D37=E37," ",C37))</f>
        <v xml:space="preserve"> </v>
      </c>
      <c r="C41" s="146" t="str">
        <f>IF(J37&lt;K37,H37,IF(J37=K37," ",I37))</f>
        <v xml:space="preserve"> </v>
      </c>
      <c r="D41" s="147"/>
      <c r="E41" s="148"/>
      <c r="F41" s="2"/>
      <c r="G41" s="145">
        <f>G40+$J$33+"00:02"</f>
        <v>0.61805555555555469</v>
      </c>
      <c r="H41" s="146" t="str">
        <f>IF(D37&gt;E37,B37,IF(D37=E37," ",C37))</f>
        <v xml:space="preserve"> </v>
      </c>
      <c r="I41" s="146" t="str">
        <f>IF(J37&gt;K37,H37,IF(J37=K37," ",I37))</f>
        <v xml:space="preserve"> </v>
      </c>
      <c r="J41" s="147"/>
      <c r="K41" s="148"/>
      <c r="L41" s="165"/>
      <c r="M41" s="155">
        <f>M40+$J$33+"00:02"</f>
        <v>0.63194444444444353</v>
      </c>
      <c r="N41" s="152" t="str">
        <f>IF(P37&lt;Q37,N37,IF(P37=Q37," ",O37))</f>
        <v xml:space="preserve"> </v>
      </c>
      <c r="O41" s="152" t="str">
        <f>IF(V37&lt;W37,T37,IF(V37=W37," ",U37))</f>
        <v xml:space="preserve"> </v>
      </c>
      <c r="P41" s="157"/>
      <c r="Q41" s="158"/>
      <c r="R41" s="2"/>
      <c r="S41" s="155">
        <f>S40+$J$33+"00:02"</f>
        <v>0.64583333333333237</v>
      </c>
      <c r="T41" s="152" t="str">
        <f>IF(P37&gt;Q37,N37,IF(P37=Q37," ",O37))</f>
        <v xml:space="preserve"> </v>
      </c>
      <c r="U41" s="152" t="str">
        <f>IF(V37&gt;W37,T37,IF(V37=W37," ",U37))</f>
        <v xml:space="preserve"> </v>
      </c>
      <c r="V41" s="157"/>
      <c r="W41" s="158"/>
    </row>
    <row r="42" spans="1:24" ht="4.95" customHeight="1" thickBot="1" x14ac:dyDescent="0.35">
      <c r="A42" s="19"/>
      <c r="B42" s="2"/>
      <c r="C42" s="2"/>
      <c r="D42" s="46"/>
      <c r="E42" s="46"/>
      <c r="F42" s="2"/>
      <c r="G42" s="2"/>
      <c r="H42" s="2"/>
      <c r="I42" s="47"/>
      <c r="J42" s="46"/>
      <c r="K42" s="48"/>
      <c r="L42" s="165"/>
      <c r="M42" s="19"/>
      <c r="N42" s="2"/>
      <c r="O42" s="2"/>
      <c r="P42" s="46"/>
      <c r="Q42" s="281"/>
      <c r="R42" s="2"/>
      <c r="S42" s="2"/>
      <c r="T42" s="2"/>
      <c r="U42" s="2"/>
      <c r="V42" s="46"/>
      <c r="W42" s="48"/>
    </row>
    <row r="43" spans="1:24" ht="14.4" customHeight="1" x14ac:dyDescent="0.3">
      <c r="A43" s="149"/>
      <c r="B43" s="529" t="s">
        <v>71</v>
      </c>
      <c r="C43" s="529"/>
      <c r="D43" s="529" t="s">
        <v>16</v>
      </c>
      <c r="E43" s="530"/>
      <c r="F43" s="25"/>
      <c r="G43" s="149"/>
      <c r="H43" s="529" t="s">
        <v>68</v>
      </c>
      <c r="I43" s="529"/>
      <c r="J43" s="529" t="s">
        <v>16</v>
      </c>
      <c r="K43" s="530"/>
      <c r="L43" s="164"/>
      <c r="M43" s="159"/>
      <c r="N43" s="459" t="s">
        <v>71</v>
      </c>
      <c r="O43" s="459"/>
      <c r="P43" s="459" t="s">
        <v>16</v>
      </c>
      <c r="Q43" s="469"/>
      <c r="R43" s="25"/>
      <c r="S43" s="159"/>
      <c r="T43" s="459" t="s">
        <v>73</v>
      </c>
      <c r="U43" s="459"/>
      <c r="V43" s="459" t="s">
        <v>16</v>
      </c>
      <c r="W43" s="469"/>
    </row>
    <row r="44" spans="1:24" ht="14.4" customHeight="1" thickBot="1" x14ac:dyDescent="0.35">
      <c r="A44" s="145">
        <f>S41+$J$33+"00:02"</f>
        <v>0.65277777777777679</v>
      </c>
      <c r="B44" s="146" t="str">
        <f>IF(D40&lt;E40,B40,IF(D40=E40," ",C40))</f>
        <v xml:space="preserve"> </v>
      </c>
      <c r="C44" s="146" t="str">
        <f>IF(D41&lt;E41,B41,IF(D41=E41," ",C41))</f>
        <v xml:space="preserve"> </v>
      </c>
      <c r="D44" s="147"/>
      <c r="E44" s="148"/>
      <c r="F44" s="2"/>
      <c r="G44" s="145">
        <f>A44+$J$33+"00:02"</f>
        <v>0.65972222222222121</v>
      </c>
      <c r="H44" s="146" t="str">
        <f>IF(D40&gt;E40,B40,IF(D40=E40," ",C40))</f>
        <v xml:space="preserve"> </v>
      </c>
      <c r="I44" s="146" t="str">
        <f>IF(D41&gt;E41,B41,IF(D41=E41," ",C41))</f>
        <v xml:space="preserve"> </v>
      </c>
      <c r="J44" s="147"/>
      <c r="K44" s="148"/>
      <c r="L44" s="165"/>
      <c r="M44" s="155">
        <f>G44+$J$33+"00:02"</f>
        <v>0.66666666666666563</v>
      </c>
      <c r="N44" s="156" t="str">
        <f>IF(P40&lt;Q40,N40,IF(P40=Q40," ",O40))</f>
        <v xml:space="preserve"> </v>
      </c>
      <c r="O44" s="156" t="str">
        <f>IF(P41&lt;Q41,N41,IF(P41=Q41," ",O41))</f>
        <v xml:space="preserve"> </v>
      </c>
      <c r="P44" s="157"/>
      <c r="Q44" s="158"/>
      <c r="R44" s="2"/>
      <c r="S44" s="155">
        <f>M44+$J$33+"00:02"</f>
        <v>0.67361111111111005</v>
      </c>
      <c r="T44" s="156" t="str">
        <f>IF(P40&gt;Q40,N40,IF(P40=Q40," ",O40))</f>
        <v xml:space="preserve"> </v>
      </c>
      <c r="U44" s="156" t="str">
        <f>IF(P41&gt;Q41,N41,IF(P41=Q41," ",O41))</f>
        <v xml:space="preserve"> </v>
      </c>
      <c r="V44" s="157"/>
      <c r="W44" s="158"/>
    </row>
    <row r="45" spans="1:24" ht="4.95" customHeight="1" thickBot="1" x14ac:dyDescent="0.35">
      <c r="A45" s="163"/>
      <c r="B45" s="138"/>
      <c r="C45" s="138"/>
      <c r="D45" s="161"/>
      <c r="E45" s="161"/>
      <c r="F45" s="85"/>
      <c r="G45" s="137"/>
      <c r="H45" s="138"/>
      <c r="I45" s="138"/>
      <c r="J45" s="161"/>
      <c r="K45" s="162"/>
      <c r="L45" s="165"/>
      <c r="M45" s="163"/>
      <c r="N45" s="138"/>
      <c r="O45" s="138"/>
      <c r="P45" s="161"/>
      <c r="Q45" s="161"/>
      <c r="R45" s="85"/>
      <c r="S45" s="137"/>
      <c r="T45" s="138"/>
      <c r="U45" s="138"/>
      <c r="V45" s="161"/>
      <c r="W45" s="162"/>
    </row>
    <row r="46" spans="1:24" ht="14.4" customHeight="1" x14ac:dyDescent="0.3">
      <c r="A46" s="149"/>
      <c r="B46" s="529" t="s">
        <v>67</v>
      </c>
      <c r="C46" s="529"/>
      <c r="D46" s="529" t="s">
        <v>16</v>
      </c>
      <c r="E46" s="530"/>
      <c r="F46" s="25"/>
      <c r="G46" s="149"/>
      <c r="H46" s="529" t="s">
        <v>72</v>
      </c>
      <c r="I46" s="529"/>
      <c r="J46" s="529" t="s">
        <v>16</v>
      </c>
      <c r="K46" s="530"/>
      <c r="L46" s="164"/>
      <c r="M46" s="159"/>
      <c r="N46" s="459" t="s">
        <v>67</v>
      </c>
      <c r="O46" s="459"/>
      <c r="P46" s="459" t="s">
        <v>16</v>
      </c>
      <c r="Q46" s="469"/>
      <c r="R46" s="25"/>
      <c r="S46" s="159"/>
      <c r="T46" s="459" t="s">
        <v>72</v>
      </c>
      <c r="U46" s="459"/>
      <c r="V46" s="459" t="s">
        <v>16</v>
      </c>
      <c r="W46" s="469"/>
    </row>
    <row r="47" spans="1:24" ht="14.4" customHeight="1" thickBot="1" x14ac:dyDescent="0.35">
      <c r="A47" s="145">
        <f>S44+$J$33+"00:02"</f>
        <v>0.68055555555555447</v>
      </c>
      <c r="B47" s="146" t="str">
        <f>IF(J40&lt;K40,H40,IF(J40=K40," ",I40))</f>
        <v xml:space="preserve"> </v>
      </c>
      <c r="C47" s="146" t="str">
        <f>IF(J41&lt;K41,H41,IF(J41=K41," ",I41))</f>
        <v xml:space="preserve"> </v>
      </c>
      <c r="D47" s="147"/>
      <c r="E47" s="148"/>
      <c r="F47" s="47"/>
      <c r="G47" s="145">
        <f>A47+$J$33+"00:02"</f>
        <v>0.68749999999999889</v>
      </c>
      <c r="H47" s="146" t="str">
        <f>IF(J40&gt;K40,H40,IF(J40=K40," ",I40))</f>
        <v xml:space="preserve"> </v>
      </c>
      <c r="I47" s="146" t="str">
        <f>IF(J41&gt;K41,H41,IF(J41=K41," ",I41))</f>
        <v xml:space="preserve"> </v>
      </c>
      <c r="J47" s="147"/>
      <c r="K47" s="148"/>
      <c r="L47" s="166"/>
      <c r="M47" s="155">
        <f>G47+$J$33+"00:02"</f>
        <v>0.69444444444444331</v>
      </c>
      <c r="N47" s="156" t="str">
        <f>IF(V40&lt;W40,T40,IF(V40=W40," ",U40))</f>
        <v xml:space="preserve"> </v>
      </c>
      <c r="O47" s="156" t="str">
        <f>IF(V41&lt;W41,T41,IF(V41=W41," ",U41))</f>
        <v xml:space="preserve"> </v>
      </c>
      <c r="P47" s="157"/>
      <c r="Q47" s="158"/>
      <c r="R47" s="47"/>
      <c r="S47" s="155">
        <f>M47+$J$33+"00:02"</f>
        <v>0.70138888888888773</v>
      </c>
      <c r="T47" s="156" t="str">
        <f>IF(V40&gt;W40,T40,IF(V40=W40," ",U40))</f>
        <v xml:space="preserve"> </v>
      </c>
      <c r="U47" s="156" t="str">
        <f>IF(V41&gt;W41,T41,IF(V41=W41," ",U41))</f>
        <v xml:space="preserve"> </v>
      </c>
      <c r="V47" s="157"/>
      <c r="W47" s="158"/>
    </row>
    <row r="48" spans="1:24" ht="4.95" customHeight="1" thickBot="1" x14ac:dyDescent="0.35">
      <c r="A48" s="118"/>
      <c r="B48" s="119"/>
      <c r="C48" s="119"/>
      <c r="D48" s="173"/>
      <c r="E48" s="173"/>
      <c r="F48" s="89"/>
      <c r="G48" s="120"/>
      <c r="H48" s="119"/>
      <c r="I48" s="119"/>
      <c r="J48" s="173"/>
      <c r="K48" s="173"/>
      <c r="L48" s="89"/>
      <c r="M48" s="120"/>
      <c r="N48" s="119"/>
      <c r="O48" s="119"/>
      <c r="P48" s="173"/>
      <c r="Q48" s="173"/>
      <c r="R48" s="89"/>
      <c r="S48" s="93"/>
      <c r="T48" s="115"/>
      <c r="U48" s="115"/>
      <c r="V48" s="116"/>
      <c r="W48" s="117"/>
    </row>
    <row r="49" spans="1:24" ht="14.4" customHeight="1" thickBot="1" x14ac:dyDescent="0.35">
      <c r="A49" s="472" t="s">
        <v>47</v>
      </c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532"/>
      <c r="U49" s="532"/>
      <c r="V49" s="532"/>
      <c r="W49" s="533"/>
    </row>
    <row r="50" spans="1:24" ht="14.4" customHeight="1" thickBot="1" x14ac:dyDescent="0.35">
      <c r="A50" s="160">
        <v>1</v>
      </c>
      <c r="B50" s="526" t="str">
        <f>IF(V47&gt;W47,T47,IF(V47=W47," ",U47))</f>
        <v xml:space="preserve"> </v>
      </c>
      <c r="C50" s="527"/>
      <c r="D50" s="527"/>
      <c r="E50" s="527"/>
      <c r="F50" s="528"/>
      <c r="G50" s="160">
        <v>5</v>
      </c>
      <c r="H50" s="526" t="str">
        <f>IF(V44&gt;W44,T44,IF(V44=W44," ",U44))</f>
        <v xml:space="preserve"> </v>
      </c>
      <c r="I50" s="527"/>
      <c r="J50" s="527"/>
      <c r="K50" s="527"/>
      <c r="L50" s="528"/>
      <c r="M50" s="160">
        <v>9</v>
      </c>
      <c r="N50" s="526" t="str">
        <f>IF(J47&gt;K47,H47,IF(J47=K47," ",I47))</f>
        <v xml:space="preserve"> </v>
      </c>
      <c r="O50" s="527"/>
      <c r="P50" s="527"/>
      <c r="Q50" s="527"/>
      <c r="R50" s="528"/>
      <c r="S50" s="169">
        <v>13</v>
      </c>
      <c r="T50" s="534" t="str">
        <f>IF(J44&gt;K44,H44,IF(J44=K44," ",I44))</f>
        <v xml:space="preserve"> </v>
      </c>
      <c r="U50" s="535"/>
      <c r="V50" s="535"/>
      <c r="W50" s="536"/>
      <c r="X50" s="172"/>
    </row>
    <row r="51" spans="1:24" ht="14.4" customHeight="1" thickBot="1" x14ac:dyDescent="0.35">
      <c r="A51" s="49">
        <v>2</v>
      </c>
      <c r="B51" s="520" t="str">
        <f>IF(V47&lt;W47,T47,IF(V47=W47," ",U47))</f>
        <v xml:space="preserve"> </v>
      </c>
      <c r="C51" s="521"/>
      <c r="D51" s="521"/>
      <c r="E51" s="521"/>
      <c r="F51" s="522"/>
      <c r="G51" s="49">
        <v>6</v>
      </c>
      <c r="H51" s="520" t="str">
        <f>IF(V44&lt;W44,T44,IF(V44=W44," ",U44))</f>
        <v xml:space="preserve"> </v>
      </c>
      <c r="I51" s="521"/>
      <c r="J51" s="521"/>
      <c r="K51" s="521"/>
      <c r="L51" s="522"/>
      <c r="M51" s="49">
        <v>10</v>
      </c>
      <c r="N51" s="520" t="str">
        <f>IF(J47&lt;K47,H47,IF(J47=K47," ",I47))</f>
        <v xml:space="preserve"> </v>
      </c>
      <c r="O51" s="521"/>
      <c r="P51" s="521"/>
      <c r="Q51" s="521"/>
      <c r="R51" s="522"/>
      <c r="S51" s="170">
        <v>14</v>
      </c>
      <c r="T51" s="534" t="str">
        <f>IF(J44&lt;K44,H44,IF(J44=K44," ",I44))</f>
        <v xml:space="preserve"> </v>
      </c>
      <c r="U51" s="535"/>
      <c r="V51" s="535"/>
      <c r="W51" s="536"/>
      <c r="X51" s="172"/>
    </row>
    <row r="52" spans="1:24" ht="14.4" customHeight="1" thickBot="1" x14ac:dyDescent="0.35">
      <c r="A52" s="49">
        <v>3</v>
      </c>
      <c r="B52" s="520" t="str">
        <f>IF(P47&gt;Q47,N47,IF(P47=Q47," ",O47))</f>
        <v xml:space="preserve"> </v>
      </c>
      <c r="C52" s="521"/>
      <c r="D52" s="521"/>
      <c r="E52" s="521"/>
      <c r="F52" s="522"/>
      <c r="G52" s="49">
        <v>7</v>
      </c>
      <c r="H52" s="520" t="str">
        <f>IF(P44&gt;Q44,N44,IF(P44=Q44," ",O44))</f>
        <v xml:space="preserve"> </v>
      </c>
      <c r="I52" s="521"/>
      <c r="J52" s="521"/>
      <c r="K52" s="521"/>
      <c r="L52" s="522"/>
      <c r="M52" s="49">
        <v>11</v>
      </c>
      <c r="N52" s="520" t="str">
        <f>IF(D47&gt;E47,B47,IF(D47=E47," ",C47))</f>
        <v xml:space="preserve"> </v>
      </c>
      <c r="O52" s="521"/>
      <c r="P52" s="521"/>
      <c r="Q52" s="521"/>
      <c r="R52" s="522"/>
      <c r="S52" s="170">
        <v>15</v>
      </c>
      <c r="T52" s="534" t="str">
        <f>IF(D44&gt;E44,B44,IF(D44=E44," ",C44))</f>
        <v xml:space="preserve"> </v>
      </c>
      <c r="U52" s="535"/>
      <c r="V52" s="535"/>
      <c r="W52" s="536"/>
      <c r="X52" s="172"/>
    </row>
    <row r="53" spans="1:24" ht="14.4" customHeight="1" thickBot="1" x14ac:dyDescent="0.35">
      <c r="A53" s="50">
        <v>4</v>
      </c>
      <c r="B53" s="523" t="str">
        <f>IF(P47&lt;Q47,N47,IF(P47=Q47," ",O47))</f>
        <v xml:space="preserve"> </v>
      </c>
      <c r="C53" s="524"/>
      <c r="D53" s="524"/>
      <c r="E53" s="524"/>
      <c r="F53" s="525"/>
      <c r="G53" s="50">
        <v>8</v>
      </c>
      <c r="H53" s="523" t="str">
        <f>IF(P44&lt;Q44,N44,IF(P44=Q44," ",O44))</f>
        <v xml:space="preserve"> </v>
      </c>
      <c r="I53" s="524"/>
      <c r="J53" s="524"/>
      <c r="K53" s="524"/>
      <c r="L53" s="525"/>
      <c r="M53" s="50">
        <v>12</v>
      </c>
      <c r="N53" s="523" t="str">
        <f>IF(D47&lt;E47,B47,IF(D47=E47," ",C47))</f>
        <v xml:space="preserve"> </v>
      </c>
      <c r="O53" s="524"/>
      <c r="P53" s="524"/>
      <c r="Q53" s="524"/>
      <c r="R53" s="525"/>
      <c r="S53" s="171">
        <v>16</v>
      </c>
      <c r="T53" s="534" t="str">
        <f>IF(D44&lt;E44,B44,IF(D44=E44," ",C44))</f>
        <v xml:space="preserve"> </v>
      </c>
      <c r="U53" s="535"/>
      <c r="V53" s="535"/>
      <c r="W53" s="536"/>
      <c r="X53" s="172"/>
    </row>
    <row r="54" spans="1:24" ht="15" customHeight="1" thickBot="1" x14ac:dyDescent="0.35">
      <c r="A54" s="538" t="s">
        <v>34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539"/>
      <c r="U54" s="539"/>
      <c r="V54" s="539"/>
      <c r="W54" s="540"/>
    </row>
    <row r="55" spans="1:24" s="2" customFormat="1" x14ac:dyDescent="0.3">
      <c r="A55" s="541" t="s">
        <v>111</v>
      </c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</row>
    <row r="56" spans="1:24" s="2" customFormat="1" ht="15" hidden="1" thickBot="1" x14ac:dyDescent="0.35"/>
    <row r="57" spans="1:24" ht="16.2" hidden="1" thickBot="1" x14ac:dyDescent="0.35">
      <c r="A57" s="440" t="s">
        <v>49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2"/>
    </row>
    <row r="58" spans="1:24" ht="14.4" hidden="1" customHeight="1" x14ac:dyDescent="0.3">
      <c r="A58" s="96"/>
      <c r="B58" s="481" t="s">
        <v>1</v>
      </c>
      <c r="C58" s="481"/>
      <c r="D58" s="481" t="s">
        <v>15</v>
      </c>
      <c r="E58" s="542"/>
      <c r="F58" s="543"/>
      <c r="G58" s="121"/>
      <c r="H58" s="481" t="s">
        <v>2</v>
      </c>
      <c r="I58" s="481"/>
      <c r="J58" s="481" t="s">
        <v>15</v>
      </c>
      <c r="K58" s="542"/>
      <c r="L58" s="75"/>
      <c r="M58" s="121"/>
      <c r="N58" s="481" t="s">
        <v>3</v>
      </c>
      <c r="O58" s="481"/>
      <c r="P58" s="481" t="s">
        <v>15</v>
      </c>
      <c r="Q58" s="542"/>
      <c r="R58" s="122"/>
      <c r="S58" s="96"/>
      <c r="T58" s="481" t="s">
        <v>4</v>
      </c>
      <c r="U58" s="481"/>
      <c r="V58" s="481" t="s">
        <v>15</v>
      </c>
      <c r="W58" s="482"/>
    </row>
    <row r="59" spans="1:24" ht="14.4" hidden="1" customHeight="1" x14ac:dyDescent="0.3">
      <c r="A59" s="86">
        <f>RANK(D59,$D$59:$D$62)</f>
        <v>1</v>
      </c>
      <c r="B59" s="69" t="str">
        <f>B8</f>
        <v>Equipe 1</v>
      </c>
      <c r="C59" s="69">
        <f>D14-E14+D18-E18+D22-E22</f>
        <v>0</v>
      </c>
      <c r="D59" s="451">
        <f>D8+4/10000000</f>
        <v>3.9999999999999998E-7</v>
      </c>
      <c r="E59" s="537"/>
      <c r="F59" s="544"/>
      <c r="G59" s="91">
        <f>RANK(J59,$J$59:$J$62)</f>
        <v>1</v>
      </c>
      <c r="H59" s="69" t="str">
        <f>H8</f>
        <v>Equipe 5</v>
      </c>
      <c r="I59" s="69">
        <f>J14-K14+J18-K18+J22-K22</f>
        <v>0</v>
      </c>
      <c r="J59" s="451">
        <f>J8+4/10000000</f>
        <v>3.9999999999999998E-7</v>
      </c>
      <c r="K59" s="537"/>
      <c r="L59" s="76"/>
      <c r="M59" s="91">
        <f>RANK(P59,$P$59:$P$62)</f>
        <v>1</v>
      </c>
      <c r="N59" s="69" t="str">
        <f>N8</f>
        <v>Equipe 9</v>
      </c>
      <c r="O59" s="69">
        <f>P14-Q14+P18-Q18+P22-Q22</f>
        <v>0</v>
      </c>
      <c r="P59" s="451">
        <f>P8+4/10000000</f>
        <v>3.9999999999999998E-7</v>
      </c>
      <c r="Q59" s="537"/>
      <c r="R59" s="105"/>
      <c r="S59" s="86">
        <f>RANK(V59,$V$59:$V$62)</f>
        <v>1</v>
      </c>
      <c r="T59" s="69" t="str">
        <f>T8</f>
        <v>Equipe 13</v>
      </c>
      <c r="U59" s="69">
        <f>V14-W14+V18-W18+V22-W22</f>
        <v>0</v>
      </c>
      <c r="V59" s="451">
        <f>V8+4/10000000</f>
        <v>3.9999999999999998E-7</v>
      </c>
      <c r="W59" s="452"/>
    </row>
    <row r="60" spans="1:24" ht="14.4" hidden="1" customHeight="1" x14ac:dyDescent="0.3">
      <c r="A60" s="86">
        <f t="shared" ref="A60:A62" si="0">RANK(D60,$D$59:$D$62)</f>
        <v>2</v>
      </c>
      <c r="B60" s="69" t="str">
        <f>B9</f>
        <v>Equipe 2</v>
      </c>
      <c r="C60" s="69">
        <f>E14-D14+D19-E19+D23-E23</f>
        <v>0</v>
      </c>
      <c r="D60" s="451">
        <f>D9+3/10000000</f>
        <v>2.9999999999999999E-7</v>
      </c>
      <c r="E60" s="537"/>
      <c r="F60" s="544"/>
      <c r="G60" s="91">
        <f t="shared" ref="G60:G62" si="1">RANK(J60,$J$59:$J$62)</f>
        <v>2</v>
      </c>
      <c r="H60" s="69" t="str">
        <f>H9</f>
        <v>Equipe 6</v>
      </c>
      <c r="I60" s="69">
        <f>K14-J14+J19-K19+J23-K23</f>
        <v>0</v>
      </c>
      <c r="J60" s="451">
        <f>J9+3/10000000</f>
        <v>2.9999999999999999E-7</v>
      </c>
      <c r="K60" s="537"/>
      <c r="L60" s="76"/>
      <c r="M60" s="91">
        <f t="shared" ref="M60:M62" si="2">RANK(P60,$P$59:$P$62)</f>
        <v>2</v>
      </c>
      <c r="N60" s="69" t="str">
        <f>N9</f>
        <v>Equipe 10</v>
      </c>
      <c r="O60" s="69">
        <f>Q14-P14+P19-Q19+P23-Q23</f>
        <v>0</v>
      </c>
      <c r="P60" s="451">
        <f>P9+3/10000000</f>
        <v>2.9999999999999999E-7</v>
      </c>
      <c r="Q60" s="537"/>
      <c r="R60" s="105"/>
      <c r="S60" s="86">
        <f t="shared" ref="S60:S62" si="3">RANK(V60,$V$59:$V$62)</f>
        <v>2</v>
      </c>
      <c r="T60" s="69" t="str">
        <f>T9</f>
        <v>Equipe 14</v>
      </c>
      <c r="U60" s="69">
        <f>W14-V14+V19-W19+V23-W23</f>
        <v>0</v>
      </c>
      <c r="V60" s="451">
        <f>V9+3/10000000</f>
        <v>2.9999999999999999E-7</v>
      </c>
      <c r="W60" s="452"/>
    </row>
    <row r="61" spans="1:24" ht="14.4" hidden="1" customHeight="1" x14ac:dyDescent="0.3">
      <c r="A61" s="86">
        <f t="shared" si="0"/>
        <v>3</v>
      </c>
      <c r="B61" s="69" t="str">
        <f>B10</f>
        <v>Equipe 3</v>
      </c>
      <c r="C61" s="69">
        <f>D15-E15+E18-D18+E23-D23</f>
        <v>0</v>
      </c>
      <c r="D61" s="451">
        <f>D10+2/10000000</f>
        <v>1.9999999999999999E-7</v>
      </c>
      <c r="E61" s="537"/>
      <c r="F61" s="544"/>
      <c r="G61" s="91">
        <f t="shared" si="1"/>
        <v>3</v>
      </c>
      <c r="H61" s="69" t="str">
        <f>H10</f>
        <v>Equipe 7</v>
      </c>
      <c r="I61" s="69">
        <f>J15-K15+K18-J18+K23-J23</f>
        <v>0</v>
      </c>
      <c r="J61" s="451">
        <f>J10+2/10000000</f>
        <v>1.9999999999999999E-7</v>
      </c>
      <c r="K61" s="537"/>
      <c r="L61" s="76"/>
      <c r="M61" s="91">
        <f t="shared" si="2"/>
        <v>3</v>
      </c>
      <c r="N61" s="69" t="str">
        <f>N10</f>
        <v>Equipe 11</v>
      </c>
      <c r="O61" s="69">
        <f>P15-Q15+Q18-P18+Q23-P23</f>
        <v>0</v>
      </c>
      <c r="P61" s="451">
        <f>P10+2/10000000</f>
        <v>1.9999999999999999E-7</v>
      </c>
      <c r="Q61" s="537"/>
      <c r="R61" s="105"/>
      <c r="S61" s="86">
        <f t="shared" si="3"/>
        <v>3</v>
      </c>
      <c r="T61" s="69" t="str">
        <f>T10</f>
        <v>Equipe 15</v>
      </c>
      <c r="U61" s="69">
        <f>V15-W15+W18-V18+W23-V23</f>
        <v>0</v>
      </c>
      <c r="V61" s="451">
        <f>V10+2/10000000</f>
        <v>1.9999999999999999E-7</v>
      </c>
      <c r="W61" s="452"/>
    </row>
    <row r="62" spans="1:24" ht="14.4" hidden="1" customHeight="1" thickBot="1" x14ac:dyDescent="0.35">
      <c r="A62" s="87">
        <f t="shared" si="0"/>
        <v>4</v>
      </c>
      <c r="B62" s="88" t="str">
        <f>B11</f>
        <v>Equipe 4</v>
      </c>
      <c r="C62" s="88">
        <f>E15-D15+E19-D19+E22-D22</f>
        <v>0</v>
      </c>
      <c r="D62" s="479">
        <f>D11+1/10000000</f>
        <v>9.9999999999999995E-8</v>
      </c>
      <c r="E62" s="531"/>
      <c r="F62" s="545"/>
      <c r="G62" s="92">
        <f t="shared" si="1"/>
        <v>4</v>
      </c>
      <c r="H62" s="88" t="str">
        <f>H11</f>
        <v>Equipe 8</v>
      </c>
      <c r="I62" s="88">
        <f>K15-J15+K19-J19+K22-J22</f>
        <v>0</v>
      </c>
      <c r="J62" s="479">
        <f>J11+1/10000000</f>
        <v>9.9999999999999995E-8</v>
      </c>
      <c r="K62" s="531"/>
      <c r="L62" s="78"/>
      <c r="M62" s="92">
        <f t="shared" si="2"/>
        <v>4</v>
      </c>
      <c r="N62" s="88" t="str">
        <f>N11</f>
        <v>Equipe 12</v>
      </c>
      <c r="O62" s="88">
        <f>Q15-P15+Q19-P19+Q22-P22</f>
        <v>0</v>
      </c>
      <c r="P62" s="479">
        <f>P11+1/10000000</f>
        <v>9.9999999999999995E-8</v>
      </c>
      <c r="Q62" s="531"/>
      <c r="R62" s="123"/>
      <c r="S62" s="87">
        <f t="shared" si="3"/>
        <v>4</v>
      </c>
      <c r="T62" s="88" t="str">
        <f>T11</f>
        <v>Equipe 16</v>
      </c>
      <c r="U62" s="88">
        <f>W15-V15+W19-V19+W22-V22</f>
        <v>0</v>
      </c>
      <c r="V62" s="479">
        <f>V11+1/10000000</f>
        <v>9.9999999999999995E-8</v>
      </c>
      <c r="W62" s="480"/>
    </row>
    <row r="63" spans="1:24" hidden="1" x14ac:dyDescent="0.3">
      <c r="A63" s="470"/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</row>
    <row r="64" spans="1:24" hidden="1" x14ac:dyDescent="0.3">
      <c r="A64" s="1">
        <f>IF(D14="",0,(IF(D14&gt;E14,3,IF(D14=E14,1,0))))</f>
        <v>0</v>
      </c>
      <c r="B64" s="1">
        <f>IF(E14="",0,(IF(E14&gt;D14,3,IF(E14=D14,1,0))))</f>
        <v>0</v>
      </c>
      <c r="G64" s="1">
        <f>IF(J14="",0,(IF(J14&gt;K14,3,IF(J14=K14,1,0))))</f>
        <v>0</v>
      </c>
      <c r="H64" s="1">
        <f>IF(K14="",0,(IF(K14&gt;J14,3,IF(K14=J14,1,0))))</f>
        <v>0</v>
      </c>
      <c r="M64" s="1">
        <f>IF(P14="",0,(IF(P14&gt;Q14,3,IF(P14=Q14,1,0))))</f>
        <v>0</v>
      </c>
      <c r="N64" s="1">
        <f>IF(Q14="",0,(IF(Q14&gt;P14,3,IF(Q14=P14,1,0))))</f>
        <v>0</v>
      </c>
      <c r="S64" s="1">
        <f>IF(V14="",0,(IF(V14&gt;W14,3,IF(V14=W14,1,0))))</f>
        <v>0</v>
      </c>
      <c r="T64" s="1">
        <f>IF(W14="",0,(IF(W14&gt;V14,3,IF(W14=V14,1,0))))</f>
        <v>0</v>
      </c>
    </row>
    <row r="65" spans="1:20" hidden="1" x14ac:dyDescent="0.3">
      <c r="A65" s="1">
        <f>IF(D15="",0,(IF(D15&gt;E15,3,IF(D15=E15,1,0))))</f>
        <v>0</v>
      </c>
      <c r="B65" s="1">
        <f>IF(E15="",0,(IF(E15&gt;D15,3,IF(E15=D15,1,0))))</f>
        <v>0</v>
      </c>
      <c r="G65" s="1">
        <f>IF(J15="",0,(IF(J15&gt;K15,3,IF(J15=K15,1,0))))</f>
        <v>0</v>
      </c>
      <c r="H65" s="1">
        <f>IF(K15="",0,(IF(K15&gt;J15,3,IF(K15=J15,1,0))))</f>
        <v>0</v>
      </c>
      <c r="M65" s="1">
        <f>IF(P15="",0,(IF(P15&gt;Q15,3,IF(P15=Q15,1,0))))</f>
        <v>0</v>
      </c>
      <c r="N65" s="1">
        <f>IF(Q15="",0,(IF(Q15&gt;P15,3,IF(Q15=P15,1,0))))</f>
        <v>0</v>
      </c>
      <c r="S65" s="1">
        <f>IF(V15="",0,(IF(V15&gt;W15,3,IF(V15=W15,1,0))))</f>
        <v>0</v>
      </c>
      <c r="T65" s="1">
        <f>IF(W15="",0,(IF(W15&gt;V15,3,IF(W15=V15,1,0))))</f>
        <v>0</v>
      </c>
    </row>
    <row r="66" spans="1:20" hidden="1" x14ac:dyDescent="0.3"/>
    <row r="67" spans="1:20" hidden="1" x14ac:dyDescent="0.3"/>
    <row r="68" spans="1:20" hidden="1" x14ac:dyDescent="0.3">
      <c r="A68" s="1">
        <f>IF(D18="",0,(IF(D18&gt;E18,3,IF(D18=E18,1,0))))</f>
        <v>0</v>
      </c>
      <c r="B68" s="1">
        <f>IF(E18="",0,(IF(E18&gt;D18,3,IF(E18=D18,1,0))))</f>
        <v>0</v>
      </c>
      <c r="G68" s="1">
        <f>IF(J18="",0,(IF(J18&gt;K18,3,IF(J18=K18,1,0))))</f>
        <v>0</v>
      </c>
      <c r="H68" s="1">
        <f>IF(K18="",0,(IF(K18&gt;J18,3,IF(K18=J18,1,0))))</f>
        <v>0</v>
      </c>
      <c r="M68" s="1">
        <f>IF(P18="",0,(IF(P18&gt;Q18,3,IF(P18=Q18,1,0))))</f>
        <v>0</v>
      </c>
      <c r="N68" s="1">
        <f>IF(Q18="",0,(IF(Q18&gt;P18,3,IF(Q18=P18,1,0))))</f>
        <v>0</v>
      </c>
      <c r="S68" s="1">
        <f>IF(V18="",0,(IF(V18&gt;W18,3,IF(V18=W18,1,0))))</f>
        <v>0</v>
      </c>
      <c r="T68" s="1">
        <f>IF(W18="",0,(IF(W18&gt;V18,3,IF(W18=V18,1,0))))</f>
        <v>0</v>
      </c>
    </row>
    <row r="69" spans="1:20" hidden="1" x14ac:dyDescent="0.3">
      <c r="A69" s="1">
        <f>IF(D19="",0,(IF(D19&gt;E19,3,IF(D19=E19,1,0))))</f>
        <v>0</v>
      </c>
      <c r="B69" s="1">
        <f>IF(E19="",0,(IF(E19&gt;D19,3,IF(E19=D19,1,0))))</f>
        <v>0</v>
      </c>
      <c r="G69" s="1">
        <f>IF(J19="",0,(IF(J19&gt;K19,3,IF(J19=K19,1,0))))</f>
        <v>0</v>
      </c>
      <c r="H69" s="1">
        <f>IF(K19="",0,(IF(K19&gt;J19,3,IF(K19=J19,1,0))))</f>
        <v>0</v>
      </c>
      <c r="M69" s="1">
        <f>IF(P19="",0,(IF(P19&gt;Q19,3,IF(P19=Q19,1,0))))</f>
        <v>0</v>
      </c>
      <c r="N69" s="1">
        <f>IF(Q19="",0,(IF(Q19&gt;P19,3,IF(Q19=P19,1,0))))</f>
        <v>0</v>
      </c>
      <c r="S69" s="1">
        <f>IF(V19="",0,(IF(V19&gt;W19,3,IF(V19=W19,1,0))))</f>
        <v>0</v>
      </c>
      <c r="T69" s="1">
        <f>IF(W19="",0,(IF(W19&gt;V19,3,IF(W19=V19,1,0))))</f>
        <v>0</v>
      </c>
    </row>
    <row r="70" spans="1:20" hidden="1" x14ac:dyDescent="0.3"/>
    <row r="71" spans="1:20" hidden="1" x14ac:dyDescent="0.3"/>
    <row r="72" spans="1:20" hidden="1" x14ac:dyDescent="0.3">
      <c r="A72" s="1">
        <f>IF(D22="",0,(IF(D22&gt;E22,3,IF(D22=E22,1,0))))</f>
        <v>0</v>
      </c>
      <c r="B72" s="1">
        <f>IF(E22="",0,(IF(E22&gt;D22,3,IF(E22=D22,1,0))))</f>
        <v>0</v>
      </c>
      <c r="G72" s="1">
        <f>IF(J22="",0,(IF(J22&gt;K22,3,IF(J22=K22,1,0))))</f>
        <v>0</v>
      </c>
      <c r="H72" s="1">
        <f>IF(K22="",0,(IF(K22&gt;J22,3,IF(K22=J22,1,0))))</f>
        <v>0</v>
      </c>
      <c r="M72" s="1">
        <f>IF(P22="",0,(IF(P22&gt;Q22,3,IF(P22=Q22,1,0))))</f>
        <v>0</v>
      </c>
      <c r="N72" s="1">
        <f>IF(Q22="",0,(IF(Q22&gt;P22,3,IF(Q22=P22,1,0))))</f>
        <v>0</v>
      </c>
      <c r="S72" s="1">
        <f>IF(V22="",0,(IF(V22&gt;W22,3,IF(V22=W22,1,0))))</f>
        <v>0</v>
      </c>
      <c r="T72" s="1">
        <f>IF(W22="",0,(IF(W22&gt;V22,3,IF(W22=V22,1,0))))</f>
        <v>0</v>
      </c>
    </row>
    <row r="73" spans="1:20" hidden="1" x14ac:dyDescent="0.3">
      <c r="A73" s="1">
        <f>IF(D23="",0,(IF(D23&gt;E23,3,IF(D23=E23,1,0))))</f>
        <v>0</v>
      </c>
      <c r="B73" s="1">
        <f>IF(E23="",0,(IF(E23&gt;D23,3,IF(E23=D23,1,0))))</f>
        <v>0</v>
      </c>
      <c r="G73" s="1">
        <f>IF(J23="",0,(IF(J23&gt;K23,3,IF(J23=K23,1,0))))</f>
        <v>0</v>
      </c>
      <c r="H73" s="1">
        <f>IF(K23="",0,(IF(K23&gt;J23,3,IF(K23=J23,1,0))))</f>
        <v>0</v>
      </c>
      <c r="M73" s="1">
        <f>IF(P23="",0,(IF(P23&gt;Q23,3,IF(P23=Q23,1,0))))</f>
        <v>0</v>
      </c>
      <c r="N73" s="1">
        <f>IF(Q23="",0,(IF(Q23&gt;P23,3,IF(Q23=P23,1,0))))</f>
        <v>0</v>
      </c>
      <c r="S73" s="1">
        <f>IF(V23="",0,(IF(V23&gt;W23,3,IF(V23=W23,1,0))))</f>
        <v>0</v>
      </c>
      <c r="T73" s="1">
        <f>IF(W23="",0,(IF(W23&gt;V23,3,IF(W23=V23,1,0))))</f>
        <v>0</v>
      </c>
    </row>
    <row r="74" spans="1:20" hidden="1" x14ac:dyDescent="0.3"/>
    <row r="75" spans="1:20" hidden="1" x14ac:dyDescent="0.3"/>
  </sheetData>
  <sheetProtection sheet="1" scenarios="1" selectLockedCells="1"/>
  <mergeCells count="199">
    <mergeCell ref="E4:G4"/>
    <mergeCell ref="I4:K4"/>
    <mergeCell ref="L4:M4"/>
    <mergeCell ref="E5:G5"/>
    <mergeCell ref="L5:M5"/>
    <mergeCell ref="A6:H6"/>
    <mergeCell ref="J6:L6"/>
    <mergeCell ref="O6:W6"/>
    <mergeCell ref="U1:W5"/>
    <mergeCell ref="A1:T1"/>
    <mergeCell ref="B7:C7"/>
    <mergeCell ref="D7:E7"/>
    <mergeCell ref="H7:I7"/>
    <mergeCell ref="J7:K7"/>
    <mergeCell ref="N7:O7"/>
    <mergeCell ref="P7:Q7"/>
    <mergeCell ref="T7:U7"/>
    <mergeCell ref="V7:W7"/>
    <mergeCell ref="B8:C8"/>
    <mergeCell ref="D8:E8"/>
    <mergeCell ref="H8:I8"/>
    <mergeCell ref="J8:K8"/>
    <mergeCell ref="N8:O8"/>
    <mergeCell ref="P8:Q8"/>
    <mergeCell ref="T8:U8"/>
    <mergeCell ref="V8:W8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T17:U17"/>
    <mergeCell ref="V17:W17"/>
    <mergeCell ref="B21:C21"/>
    <mergeCell ref="D21:E21"/>
    <mergeCell ref="H21:I21"/>
    <mergeCell ref="J21:K21"/>
    <mergeCell ref="N21:O21"/>
    <mergeCell ref="P21:Q21"/>
    <mergeCell ref="T21:U21"/>
    <mergeCell ref="V21:W21"/>
    <mergeCell ref="B17:C17"/>
    <mergeCell ref="D17:E17"/>
    <mergeCell ref="H17:I17"/>
    <mergeCell ref="J17:K17"/>
    <mergeCell ref="N17:O17"/>
    <mergeCell ref="P17:Q17"/>
    <mergeCell ref="A25:W25"/>
    <mergeCell ref="B26:C26"/>
    <mergeCell ref="D26:E26"/>
    <mergeCell ref="H26:I26"/>
    <mergeCell ref="J26:K26"/>
    <mergeCell ref="N26:O26"/>
    <mergeCell ref="P26:Q26"/>
    <mergeCell ref="T26:U26"/>
    <mergeCell ref="V26:W26"/>
    <mergeCell ref="A34:K34"/>
    <mergeCell ref="M34:W34"/>
    <mergeCell ref="T27:U27"/>
    <mergeCell ref="V27:W27"/>
    <mergeCell ref="B28:C28"/>
    <mergeCell ref="D28:E28"/>
    <mergeCell ref="H28:I28"/>
    <mergeCell ref="J28:K28"/>
    <mergeCell ref="N28:O28"/>
    <mergeCell ref="P28:Q28"/>
    <mergeCell ref="T28:U28"/>
    <mergeCell ref="V28:W28"/>
    <mergeCell ref="B27:C27"/>
    <mergeCell ref="D27:E27"/>
    <mergeCell ref="H27:I27"/>
    <mergeCell ref="J27:K27"/>
    <mergeCell ref="N27:O27"/>
    <mergeCell ref="P27:Q27"/>
    <mergeCell ref="A31:W31"/>
    <mergeCell ref="A33:H33"/>
    <mergeCell ref="J33:L33"/>
    <mergeCell ref="O33:W33"/>
    <mergeCell ref="T29:U29"/>
    <mergeCell ref="V29:W29"/>
    <mergeCell ref="B30:C30"/>
    <mergeCell ref="D30:E30"/>
    <mergeCell ref="H30:I30"/>
    <mergeCell ref="J30:K30"/>
    <mergeCell ref="N30:O30"/>
    <mergeCell ref="P30:Q30"/>
    <mergeCell ref="T30:U30"/>
    <mergeCell ref="V30:W30"/>
    <mergeCell ref="B29:C29"/>
    <mergeCell ref="D29:E29"/>
    <mergeCell ref="H29:I29"/>
    <mergeCell ref="J29:K29"/>
    <mergeCell ref="N29:O29"/>
    <mergeCell ref="P29:Q29"/>
    <mergeCell ref="B35:C35"/>
    <mergeCell ref="D35:E35"/>
    <mergeCell ref="H35:I35"/>
    <mergeCell ref="J35:K35"/>
    <mergeCell ref="N35:O35"/>
    <mergeCell ref="P35:Q35"/>
    <mergeCell ref="T35:U35"/>
    <mergeCell ref="T39:U39"/>
    <mergeCell ref="V35:W35"/>
    <mergeCell ref="T58:U58"/>
    <mergeCell ref="V58:W58"/>
    <mergeCell ref="D59:E59"/>
    <mergeCell ref="J59:K59"/>
    <mergeCell ref="P59:Q59"/>
    <mergeCell ref="V59:W59"/>
    <mergeCell ref="A54:W54"/>
    <mergeCell ref="A55:W55"/>
    <mergeCell ref="A57:W57"/>
    <mergeCell ref="B58:C58"/>
    <mergeCell ref="D58:E58"/>
    <mergeCell ref="F58:F62"/>
    <mergeCell ref="H58:I58"/>
    <mergeCell ref="J58:K58"/>
    <mergeCell ref="N58:O58"/>
    <mergeCell ref="P58:Q58"/>
    <mergeCell ref="V62:W62"/>
    <mergeCell ref="D60:E60"/>
    <mergeCell ref="J60:K60"/>
    <mergeCell ref="P60:Q60"/>
    <mergeCell ref="V60:W60"/>
    <mergeCell ref="D61:E61"/>
    <mergeCell ref="J61:K61"/>
    <mergeCell ref="P61:Q61"/>
    <mergeCell ref="V61:W61"/>
    <mergeCell ref="A63:Q63"/>
    <mergeCell ref="B46:C46"/>
    <mergeCell ref="D46:E46"/>
    <mergeCell ref="H46:I46"/>
    <mergeCell ref="J46:K46"/>
    <mergeCell ref="N46:O46"/>
    <mergeCell ref="D62:E62"/>
    <mergeCell ref="J62:K62"/>
    <mergeCell ref="P62:Q62"/>
    <mergeCell ref="A49:W49"/>
    <mergeCell ref="P46:Q46"/>
    <mergeCell ref="T46:U46"/>
    <mergeCell ref="V46:W46"/>
    <mergeCell ref="B53:F53"/>
    <mergeCell ref="B52:F52"/>
    <mergeCell ref="B51:F51"/>
    <mergeCell ref="B50:F50"/>
    <mergeCell ref="H50:L50"/>
    <mergeCell ref="T50:W50"/>
    <mergeCell ref="T51:W51"/>
    <mergeCell ref="T52:W52"/>
    <mergeCell ref="T53:W53"/>
    <mergeCell ref="H51:L51"/>
    <mergeCell ref="H52:L52"/>
    <mergeCell ref="H53:L53"/>
    <mergeCell ref="N50:R50"/>
    <mergeCell ref="N51:R51"/>
    <mergeCell ref="N52:R52"/>
    <mergeCell ref="N53:R53"/>
    <mergeCell ref="V39:W39"/>
    <mergeCell ref="B43:C43"/>
    <mergeCell ref="D43:E43"/>
    <mergeCell ref="H43:I43"/>
    <mergeCell ref="J43:K43"/>
    <mergeCell ref="N43:O43"/>
    <mergeCell ref="P43:Q43"/>
    <mergeCell ref="T43:U43"/>
    <mergeCell ref="V43:W43"/>
    <mergeCell ref="B39:C39"/>
    <mergeCell ref="D39:E39"/>
    <mergeCell ref="H39:I39"/>
    <mergeCell ref="J39:K39"/>
    <mergeCell ref="N39:O39"/>
    <mergeCell ref="P39:Q39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1" orientation="landscape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8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24" width="11.5546875" style="1"/>
    <col min="25" max="44" width="5.77734375" style="1" hidden="1" customWidth="1"/>
    <col min="45" max="55" width="0" style="1" hidden="1" customWidth="1"/>
    <col min="56" max="16384" width="11.5546875" style="1"/>
  </cols>
  <sheetData>
    <row r="1" spans="1:44" ht="25.05" customHeight="1" x14ac:dyDescent="0.3">
      <c r="A1" s="591" t="s">
        <v>81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3"/>
      <c r="U1" s="596"/>
      <c r="V1" s="597"/>
      <c r="W1" s="598"/>
    </row>
    <row r="2" spans="1:44" ht="25.05" customHeight="1" x14ac:dyDescent="0.3">
      <c r="A2" s="262" t="s">
        <v>169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326"/>
      <c r="U2" s="599"/>
      <c r="V2" s="600"/>
      <c r="W2" s="601"/>
    </row>
    <row r="3" spans="1:44" ht="25.05" customHeight="1" thickBot="1" x14ac:dyDescent="0.35">
      <c r="A3" s="506" t="s">
        <v>9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326"/>
      <c r="U3" s="599"/>
      <c r="V3" s="600"/>
      <c r="W3" s="601"/>
    </row>
    <row r="4" spans="1:44" ht="25.05" customHeight="1" thickBot="1" x14ac:dyDescent="0.35">
      <c r="A4" s="263" t="s">
        <v>52</v>
      </c>
      <c r="B4" s="311"/>
      <c r="C4" s="311"/>
      <c r="D4" s="311"/>
      <c r="E4" s="508">
        <v>0.39583333333333331</v>
      </c>
      <c r="F4" s="509"/>
      <c r="G4" s="510"/>
      <c r="H4" s="311"/>
      <c r="I4" s="264" t="s">
        <v>54</v>
      </c>
      <c r="J4" s="264"/>
      <c r="K4" s="312"/>
      <c r="L4" s="512">
        <f>(3*G6)+(3*S6)</f>
        <v>3.3333333333333333E-2</v>
      </c>
      <c r="M4" s="512"/>
      <c r="N4" s="264" t="s">
        <v>33</v>
      </c>
      <c r="O4" s="264"/>
      <c r="P4" s="218"/>
      <c r="Q4" s="218"/>
      <c r="R4" s="218"/>
      <c r="S4" s="218"/>
      <c r="T4" s="326"/>
      <c r="U4" s="599"/>
      <c r="V4" s="600"/>
      <c r="W4" s="601"/>
      <c r="X4" s="71"/>
      <c r="Y4" s="71"/>
      <c r="Z4" s="71"/>
      <c r="AA4" s="71"/>
      <c r="AB4" s="71"/>
    </row>
    <row r="5" spans="1:44" ht="25.05" customHeight="1" thickBot="1" x14ac:dyDescent="0.35">
      <c r="A5" s="317" t="s">
        <v>32</v>
      </c>
      <c r="B5" s="215"/>
      <c r="C5" s="215"/>
      <c r="D5" s="215"/>
      <c r="E5" s="646">
        <f>S23-A14+S6</f>
        <v>0.16527777777777727</v>
      </c>
      <c r="F5" s="646"/>
      <c r="G5" s="646"/>
      <c r="H5" s="215"/>
      <c r="I5" s="216" t="s">
        <v>79</v>
      </c>
      <c r="J5" s="216"/>
      <c r="K5" s="216"/>
      <c r="L5" s="457">
        <v>0</v>
      </c>
      <c r="M5" s="458"/>
      <c r="N5" s="215"/>
      <c r="O5" s="215"/>
      <c r="P5" s="213"/>
      <c r="Q5" s="213"/>
      <c r="R5" s="213"/>
      <c r="S5" s="213"/>
      <c r="T5" s="327"/>
      <c r="U5" s="602"/>
      <c r="V5" s="603"/>
      <c r="W5" s="604"/>
      <c r="Z5" s="3"/>
    </row>
    <row r="6" spans="1:44" ht="16.2" thickBot="1" x14ac:dyDescent="0.35">
      <c r="A6" s="471" t="s">
        <v>19</v>
      </c>
      <c r="B6" s="455"/>
      <c r="C6" s="455"/>
      <c r="D6" s="456" t="s">
        <v>18</v>
      </c>
      <c r="E6" s="456"/>
      <c r="F6" s="456"/>
      <c r="G6" s="552">
        <v>5.5555555555555558E-3</v>
      </c>
      <c r="H6" s="552"/>
      <c r="I6" s="4" t="s">
        <v>17</v>
      </c>
      <c r="J6" s="4"/>
      <c r="K6" s="5"/>
      <c r="L6" s="109"/>
      <c r="M6" s="471" t="s">
        <v>20</v>
      </c>
      <c r="N6" s="455"/>
      <c r="O6" s="455"/>
      <c r="P6" s="638" t="s">
        <v>18</v>
      </c>
      <c r="Q6" s="638"/>
      <c r="R6" s="638"/>
      <c r="S6" s="552">
        <v>5.5555555555555558E-3</v>
      </c>
      <c r="T6" s="552"/>
      <c r="U6" s="4" t="s">
        <v>17</v>
      </c>
      <c r="V6" s="4"/>
      <c r="W6" s="5"/>
    </row>
    <row r="7" spans="1:44" x14ac:dyDescent="0.3">
      <c r="A7" s="6"/>
      <c r="B7" s="514" t="s">
        <v>41</v>
      </c>
      <c r="C7" s="515"/>
      <c r="D7" s="514" t="s">
        <v>15</v>
      </c>
      <c r="E7" s="516"/>
      <c r="F7" s="102"/>
      <c r="G7" s="7"/>
      <c r="H7" s="517" t="s">
        <v>42</v>
      </c>
      <c r="I7" s="518"/>
      <c r="J7" s="517" t="s">
        <v>15</v>
      </c>
      <c r="K7" s="519"/>
      <c r="L7" s="110"/>
      <c r="M7" s="8"/>
      <c r="N7" s="574" t="s">
        <v>30</v>
      </c>
      <c r="O7" s="575"/>
      <c r="P7" s="622" t="s">
        <v>15</v>
      </c>
      <c r="Q7" s="623"/>
      <c r="R7" s="102"/>
      <c r="S7" s="9"/>
      <c r="T7" s="577" t="s">
        <v>31</v>
      </c>
      <c r="U7" s="578"/>
      <c r="V7" s="620" t="s">
        <v>15</v>
      </c>
      <c r="W7" s="621"/>
    </row>
    <row r="8" spans="1:44" x14ac:dyDescent="0.3">
      <c r="A8" s="10">
        <v>1</v>
      </c>
      <c r="B8" s="501" t="s">
        <v>225</v>
      </c>
      <c r="C8" s="502"/>
      <c r="D8" s="495">
        <f>Y14+Y18+Y22+C34/1000000</f>
        <v>0</v>
      </c>
      <c r="E8" s="496"/>
      <c r="F8" s="103"/>
      <c r="G8" s="11">
        <v>1</v>
      </c>
      <c r="H8" s="497" t="s">
        <v>226</v>
      </c>
      <c r="I8" s="498"/>
      <c r="J8" s="626">
        <f>AE14+AE18+AE22</f>
        <v>0</v>
      </c>
      <c r="K8" s="627"/>
      <c r="L8" s="110"/>
      <c r="M8" s="12">
        <v>1</v>
      </c>
      <c r="N8" s="614" t="str">
        <f>IF(D14="","4eme A",B30)</f>
        <v>4eme A</v>
      </c>
      <c r="O8" s="615"/>
      <c r="P8" s="628">
        <f>AK14+AK18+AK22</f>
        <v>0</v>
      </c>
      <c r="Q8" s="629"/>
      <c r="R8" s="103"/>
      <c r="S8" s="13">
        <v>1</v>
      </c>
      <c r="T8" s="605" t="str">
        <f>IF(D14="","2eme A",B28)</f>
        <v>2eme A</v>
      </c>
      <c r="U8" s="606"/>
      <c r="V8" s="630">
        <f>AQ14+AQ18+AQ22</f>
        <v>0</v>
      </c>
      <c r="W8" s="631"/>
    </row>
    <row r="9" spans="1:44" x14ac:dyDescent="0.3">
      <c r="A9" s="10">
        <v>2</v>
      </c>
      <c r="B9" s="501" t="s">
        <v>227</v>
      </c>
      <c r="C9" s="502"/>
      <c r="D9" s="495">
        <f>Z14+Y19+Y23+C35/1000000</f>
        <v>0</v>
      </c>
      <c r="E9" s="496"/>
      <c r="F9" s="103"/>
      <c r="G9" s="11">
        <v>2</v>
      </c>
      <c r="H9" s="497" t="s">
        <v>228</v>
      </c>
      <c r="I9" s="498"/>
      <c r="J9" s="626">
        <f>AF14+AE19+AE23</f>
        <v>0</v>
      </c>
      <c r="K9" s="627"/>
      <c r="L9" s="110"/>
      <c r="M9" s="12">
        <v>2</v>
      </c>
      <c r="N9" s="614" t="str">
        <f>IF(D14="","3eme B",H29)</f>
        <v>3eme B</v>
      </c>
      <c r="O9" s="615"/>
      <c r="P9" s="628">
        <f>AL14+AK19+AK23</f>
        <v>0</v>
      </c>
      <c r="Q9" s="629"/>
      <c r="R9" s="103"/>
      <c r="S9" s="13">
        <v>2</v>
      </c>
      <c r="T9" s="605" t="str">
        <f>IF(D14="","1er B",H27)</f>
        <v>1er B</v>
      </c>
      <c r="U9" s="606"/>
      <c r="V9" s="630">
        <f>AR14+AQ19+AQ23</f>
        <v>0</v>
      </c>
      <c r="W9" s="631"/>
      <c r="Y9" s="14"/>
    </row>
    <row r="10" spans="1:44" x14ac:dyDescent="0.3">
      <c r="A10" s="10">
        <v>3</v>
      </c>
      <c r="B10" s="501" t="s">
        <v>229</v>
      </c>
      <c r="C10" s="502"/>
      <c r="D10" s="495">
        <f>Y15+Z18+Z23+C36/1000000</f>
        <v>0</v>
      </c>
      <c r="E10" s="496"/>
      <c r="F10" s="103"/>
      <c r="G10" s="11">
        <v>3</v>
      </c>
      <c r="H10" s="497" t="s">
        <v>232</v>
      </c>
      <c r="I10" s="498"/>
      <c r="J10" s="626">
        <f>AE15+AF18+AF23</f>
        <v>0</v>
      </c>
      <c r="K10" s="627"/>
      <c r="L10" s="110"/>
      <c r="M10" s="12">
        <v>3</v>
      </c>
      <c r="N10" s="614" t="str">
        <f>IF(D14="","3eme A",B29)</f>
        <v>3eme A</v>
      </c>
      <c r="O10" s="615"/>
      <c r="P10" s="628">
        <f>AK15+AL18+AL23</f>
        <v>0</v>
      </c>
      <c r="Q10" s="629"/>
      <c r="R10" s="103"/>
      <c r="S10" s="13">
        <v>3</v>
      </c>
      <c r="T10" s="605" t="str">
        <f>IF(D14="","1er A",B27)</f>
        <v>1er A</v>
      </c>
      <c r="U10" s="606"/>
      <c r="V10" s="630">
        <f>AQ15+AR18+AR23</f>
        <v>0</v>
      </c>
      <c r="W10" s="631"/>
    </row>
    <row r="11" spans="1:44" ht="15" thickBot="1" x14ac:dyDescent="0.35">
      <c r="A11" s="15">
        <v>4</v>
      </c>
      <c r="B11" s="487" t="s">
        <v>230</v>
      </c>
      <c r="C11" s="488"/>
      <c r="D11" s="489">
        <f>Z15+Z19+Z22+C37/1000000</f>
        <v>0</v>
      </c>
      <c r="E11" s="490"/>
      <c r="F11" s="103"/>
      <c r="G11" s="16">
        <v>4</v>
      </c>
      <c r="H11" s="491" t="s">
        <v>231</v>
      </c>
      <c r="I11" s="492"/>
      <c r="J11" s="624">
        <f>AF15+AF19+AF22</f>
        <v>0</v>
      </c>
      <c r="K11" s="625"/>
      <c r="L11" s="110"/>
      <c r="M11" s="17">
        <v>4</v>
      </c>
      <c r="N11" s="616" t="str">
        <f>IF(D14="","4eme B",H30)</f>
        <v>4eme B</v>
      </c>
      <c r="O11" s="617"/>
      <c r="P11" s="618">
        <f>AL15+AL19+AL22</f>
        <v>0</v>
      </c>
      <c r="Q11" s="619"/>
      <c r="R11" s="103"/>
      <c r="S11" s="18">
        <v>4</v>
      </c>
      <c r="T11" s="607" t="str">
        <f>IF(D14="","2eme B",H28)</f>
        <v>2eme B</v>
      </c>
      <c r="U11" s="608"/>
      <c r="V11" s="632">
        <f>AR15+AR19+AR22</f>
        <v>0</v>
      </c>
      <c r="W11" s="633"/>
    </row>
    <row r="12" spans="1:44" ht="15" thickBot="1" x14ac:dyDescent="0.35">
      <c r="A12" s="19"/>
      <c r="B12" s="2"/>
      <c r="C12" s="2"/>
      <c r="D12" s="2"/>
      <c r="E12" s="2"/>
      <c r="F12" s="2"/>
      <c r="G12" s="2"/>
      <c r="H12" s="2"/>
      <c r="I12" s="20"/>
      <c r="J12" s="2"/>
      <c r="K12" s="21"/>
      <c r="L12" s="110"/>
      <c r="M12" s="19"/>
      <c r="N12" s="2"/>
      <c r="O12" s="2"/>
      <c r="P12" s="2"/>
      <c r="Q12" s="2"/>
      <c r="R12" s="2"/>
      <c r="S12" s="2"/>
      <c r="T12" s="2"/>
      <c r="U12" s="2"/>
      <c r="V12" s="22"/>
      <c r="W12" s="23"/>
    </row>
    <row r="13" spans="1:44" s="29" customFormat="1" x14ac:dyDescent="0.3">
      <c r="A13" s="24"/>
      <c r="B13" s="483" t="s">
        <v>5</v>
      </c>
      <c r="C13" s="483"/>
      <c r="D13" s="483" t="s">
        <v>16</v>
      </c>
      <c r="E13" s="484"/>
      <c r="F13" s="25"/>
      <c r="G13" s="26"/>
      <c r="H13" s="485" t="s">
        <v>5</v>
      </c>
      <c r="I13" s="485"/>
      <c r="J13" s="485" t="s">
        <v>16</v>
      </c>
      <c r="K13" s="486"/>
      <c r="L13" s="111"/>
      <c r="M13" s="27"/>
      <c r="N13" s="556" t="s">
        <v>10</v>
      </c>
      <c r="O13" s="556"/>
      <c r="P13" s="556" t="s">
        <v>16</v>
      </c>
      <c r="Q13" s="557"/>
      <c r="R13" s="25"/>
      <c r="S13" s="28"/>
      <c r="T13" s="554" t="s">
        <v>10</v>
      </c>
      <c r="U13" s="554"/>
      <c r="V13" s="554" t="s">
        <v>16</v>
      </c>
      <c r="W13" s="555"/>
      <c r="Y13" s="1"/>
      <c r="Z13" s="1"/>
    </row>
    <row r="14" spans="1:44" x14ac:dyDescent="0.3">
      <c r="A14" s="30">
        <f>E4</f>
        <v>0.39583333333333331</v>
      </c>
      <c r="B14" s="31" t="str">
        <f>B8</f>
        <v>FSMO 1</v>
      </c>
      <c r="C14" s="31" t="str">
        <f>B9</f>
        <v>Moulin A Vent 2</v>
      </c>
      <c r="D14" s="53"/>
      <c r="E14" s="54"/>
      <c r="F14" s="2"/>
      <c r="G14" s="32">
        <f>A15+$G$6+"00:02"</f>
        <v>0.40972222222222215</v>
      </c>
      <c r="H14" s="33" t="str">
        <f>H8</f>
        <v>FSMO 2</v>
      </c>
      <c r="I14" s="33" t="str">
        <f>H9</f>
        <v>Moulin A Vent 1</v>
      </c>
      <c r="J14" s="57"/>
      <c r="K14" s="58"/>
      <c r="L14" s="110"/>
      <c r="M14" s="34">
        <f>G23+$G$6+"00:02"+L5</f>
        <v>0.47916666666666635</v>
      </c>
      <c r="N14" s="35" t="str">
        <f>N8</f>
        <v>4eme A</v>
      </c>
      <c r="O14" s="35" t="str">
        <f>N9</f>
        <v>3eme B</v>
      </c>
      <c r="P14" s="61"/>
      <c r="Q14" s="62"/>
      <c r="R14" s="2"/>
      <c r="S14" s="36">
        <f>M15+$S$6+"00:02"</f>
        <v>0.49305555555555519</v>
      </c>
      <c r="T14" s="37" t="str">
        <f>T8</f>
        <v>2eme A</v>
      </c>
      <c r="U14" s="37" t="str">
        <f>T9</f>
        <v>1er B</v>
      </c>
      <c r="V14" s="65"/>
      <c r="W14" s="66"/>
      <c r="Y14" s="1">
        <f>IF(D14="",0,(IF(D14&gt;E14,3,IF(D14=E14,1,0))))</f>
        <v>0</v>
      </c>
      <c r="Z14" s="1">
        <f>IF(E14="",0,(IF(E14&gt;D14,3,IF(E14=D14,1,0))))</f>
        <v>0</v>
      </c>
      <c r="AE14" s="1">
        <f>IF(J14="",0,(IF(J14&gt;K14,3,IF(J14=K14,1,0))))</f>
        <v>0</v>
      </c>
      <c r="AF14" s="1">
        <f>IF(K14="",0,(IF(K14&gt;J14,3,IF(K14=J14,1,0))))</f>
        <v>0</v>
      </c>
      <c r="AK14" s="1">
        <f>IF(P14="",0,(IF(P14&gt;Q14,3,IF(P14=Q14,1,0))))</f>
        <v>0</v>
      </c>
      <c r="AL14" s="1">
        <f>IF(Q14="",0,(IF(Q14&gt;P14,3,IF(Q14=P14,1,0))))</f>
        <v>0</v>
      </c>
      <c r="AQ14" s="1">
        <f>IF(V14="",0,(IF(V14&gt;W14,3,IF(V14=W14,1,0))))</f>
        <v>0</v>
      </c>
      <c r="AR14" s="1">
        <f>IF(W14="",0,(IF(W14&gt;V14,3,IF(W14=V14,1,0))))</f>
        <v>0</v>
      </c>
    </row>
    <row r="15" spans="1:44" ht="15" thickBot="1" x14ac:dyDescent="0.35">
      <c r="A15" s="38">
        <f>A14+$G$6+"00:02"</f>
        <v>0.40277777777777773</v>
      </c>
      <c r="B15" s="39" t="str">
        <f>B10</f>
        <v>Vénissieux FC</v>
      </c>
      <c r="C15" s="39" t="str">
        <f>B11</f>
        <v>ACH 2</v>
      </c>
      <c r="D15" s="55"/>
      <c r="E15" s="56"/>
      <c r="F15" s="2"/>
      <c r="G15" s="40">
        <f>G14+$G$6+"00:02"</f>
        <v>0.41666666666666657</v>
      </c>
      <c r="H15" s="41" t="str">
        <f>H10</f>
        <v>Ent. Meys Grezieu</v>
      </c>
      <c r="I15" s="41" t="str">
        <f>H11</f>
        <v>ACH1</v>
      </c>
      <c r="J15" s="59"/>
      <c r="K15" s="60"/>
      <c r="L15" s="110"/>
      <c r="M15" s="42">
        <f>M14+$S$6+"00:02"</f>
        <v>0.48611111111111077</v>
      </c>
      <c r="N15" s="43" t="str">
        <f>N10</f>
        <v>3eme A</v>
      </c>
      <c r="O15" s="43" t="str">
        <f>N11</f>
        <v>4eme B</v>
      </c>
      <c r="P15" s="63"/>
      <c r="Q15" s="64"/>
      <c r="R15" s="2"/>
      <c r="S15" s="44">
        <f>S14+$S$6+"00:02"</f>
        <v>0.49999999999999961</v>
      </c>
      <c r="T15" s="45" t="str">
        <f>T10</f>
        <v>1er A</v>
      </c>
      <c r="U15" s="45" t="str">
        <f>T11</f>
        <v>2eme B</v>
      </c>
      <c r="V15" s="67"/>
      <c r="W15" s="68"/>
      <c r="Y15" s="1">
        <f t="shared" ref="Y15:Y23" si="0">IF(D15="",0,(IF(D15&gt;E15,3,IF(D15=E15,1,0))))</f>
        <v>0</v>
      </c>
      <c r="Z15" s="1">
        <f t="shared" ref="Z15:Z23" si="1">IF(E15="",0,(IF(E15&gt;D15,3,IF(E15=D15,1,0))))</f>
        <v>0</v>
      </c>
      <c r="AE15" s="1">
        <f t="shared" ref="AE15:AE23" si="2">IF(J15="",0,(IF(J15&gt;K15,3,IF(J15=K15,1,0))))</f>
        <v>0</v>
      </c>
      <c r="AF15" s="1">
        <f t="shared" ref="AF15:AF23" si="3">IF(K15="",0,(IF(K15&gt;J15,3,IF(K15=J15,1,0))))</f>
        <v>0</v>
      </c>
      <c r="AK15" s="1">
        <f t="shared" ref="AK15:AK23" si="4">IF(P15="",0,(IF(P15&gt;Q15,3,IF(P15=Q15,1,0))))</f>
        <v>0</v>
      </c>
      <c r="AL15" s="1">
        <f t="shared" ref="AL15:AL23" si="5">IF(Q15="",0,(IF(Q15&gt;P15,3,IF(Q15=P15,1,0))))</f>
        <v>0</v>
      </c>
      <c r="AQ15" s="1">
        <f t="shared" ref="AQ15:AQ23" si="6">IF(V15="",0,(IF(V15&gt;W15,3,IF(V15=W15,1,0))))</f>
        <v>0</v>
      </c>
      <c r="AR15" s="1">
        <f t="shared" ref="AR15:AR23" si="7">IF(W15="",0,(IF(W15&gt;V15,3,IF(W15=V15,1,0))))</f>
        <v>0</v>
      </c>
    </row>
    <row r="16" spans="1:44" ht="15" thickBot="1" x14ac:dyDescent="0.35">
      <c r="A16" s="19"/>
      <c r="B16" s="2"/>
      <c r="C16" s="2"/>
      <c r="D16" s="46"/>
      <c r="E16" s="46"/>
      <c r="F16" s="2"/>
      <c r="G16" s="2"/>
      <c r="H16" s="2"/>
      <c r="I16" s="47"/>
      <c r="J16" s="46"/>
      <c r="K16" s="48"/>
      <c r="L16" s="110"/>
      <c r="M16" s="19"/>
      <c r="N16" s="2"/>
      <c r="O16" s="2"/>
      <c r="P16" s="46"/>
      <c r="Q16" s="46"/>
      <c r="R16" s="2"/>
      <c r="S16" s="2"/>
      <c r="T16" s="2"/>
      <c r="U16" s="2"/>
      <c r="V16" s="46"/>
      <c r="W16" s="48"/>
    </row>
    <row r="17" spans="1:44" s="29" customFormat="1" x14ac:dyDescent="0.3">
      <c r="A17" s="24"/>
      <c r="B17" s="483" t="s">
        <v>6</v>
      </c>
      <c r="C17" s="483"/>
      <c r="D17" s="483" t="s">
        <v>16</v>
      </c>
      <c r="E17" s="484"/>
      <c r="F17" s="25"/>
      <c r="G17" s="26"/>
      <c r="H17" s="485" t="s">
        <v>6</v>
      </c>
      <c r="I17" s="485"/>
      <c r="J17" s="485" t="s">
        <v>16</v>
      </c>
      <c r="K17" s="486"/>
      <c r="L17" s="111"/>
      <c r="M17" s="27"/>
      <c r="N17" s="556" t="s">
        <v>11</v>
      </c>
      <c r="O17" s="556"/>
      <c r="P17" s="556" t="s">
        <v>16</v>
      </c>
      <c r="Q17" s="557"/>
      <c r="R17" s="25"/>
      <c r="S17" s="28"/>
      <c r="T17" s="554" t="s">
        <v>11</v>
      </c>
      <c r="U17" s="554"/>
      <c r="V17" s="554" t="s">
        <v>16</v>
      </c>
      <c r="W17" s="555"/>
      <c r="Y17" s="1"/>
      <c r="Z17" s="1"/>
      <c r="AB17" s="1"/>
      <c r="AC17" s="1"/>
      <c r="AE17" s="1"/>
      <c r="AF17" s="1"/>
      <c r="AK17" s="1"/>
      <c r="AL17" s="1"/>
      <c r="AM17" s="1"/>
      <c r="AN17" s="1"/>
      <c r="AO17" s="1"/>
      <c r="AP17" s="1"/>
      <c r="AQ17" s="1"/>
      <c r="AR17" s="1"/>
    </row>
    <row r="18" spans="1:44" x14ac:dyDescent="0.3">
      <c r="A18" s="30">
        <f>G15+$G$6+"00:02"</f>
        <v>0.42361111111111099</v>
      </c>
      <c r="B18" s="31" t="str">
        <f>B8</f>
        <v>FSMO 1</v>
      </c>
      <c r="C18" s="31" t="str">
        <f>B10</f>
        <v>Vénissieux FC</v>
      </c>
      <c r="D18" s="53"/>
      <c r="E18" s="54"/>
      <c r="F18" s="2"/>
      <c r="G18" s="32">
        <f>A19+$G$6+"00:02"</f>
        <v>0.43749999999999983</v>
      </c>
      <c r="H18" s="33" t="str">
        <f>H8</f>
        <v>FSMO 2</v>
      </c>
      <c r="I18" s="33" t="str">
        <f>H10</f>
        <v>Ent. Meys Grezieu</v>
      </c>
      <c r="J18" s="57"/>
      <c r="K18" s="58"/>
      <c r="L18" s="110"/>
      <c r="M18" s="34">
        <f>S15+$S$6+"00:02"</f>
        <v>0.50694444444444409</v>
      </c>
      <c r="N18" s="35" t="str">
        <f>N8</f>
        <v>4eme A</v>
      </c>
      <c r="O18" s="35" t="str">
        <f>N10</f>
        <v>3eme A</v>
      </c>
      <c r="P18" s="61"/>
      <c r="Q18" s="62"/>
      <c r="R18" s="2"/>
      <c r="S18" s="36">
        <f>M19+$S$6+"00:02"</f>
        <v>0.52083333333333293</v>
      </c>
      <c r="T18" s="37" t="str">
        <f>T8</f>
        <v>2eme A</v>
      </c>
      <c r="U18" s="37" t="str">
        <f>T10</f>
        <v>1er A</v>
      </c>
      <c r="V18" s="65"/>
      <c r="W18" s="66"/>
      <c r="Y18" s="1">
        <f t="shared" si="0"/>
        <v>0</v>
      </c>
      <c r="Z18" s="1">
        <f t="shared" si="1"/>
        <v>0</v>
      </c>
      <c r="AE18" s="1">
        <f t="shared" si="2"/>
        <v>0</v>
      </c>
      <c r="AF18" s="1">
        <f t="shared" si="3"/>
        <v>0</v>
      </c>
      <c r="AK18" s="1">
        <f t="shared" si="4"/>
        <v>0</v>
      </c>
      <c r="AL18" s="1">
        <f t="shared" si="5"/>
        <v>0</v>
      </c>
      <c r="AQ18" s="1">
        <f t="shared" si="6"/>
        <v>0</v>
      </c>
      <c r="AR18" s="1">
        <f t="shared" si="7"/>
        <v>0</v>
      </c>
    </row>
    <row r="19" spans="1:44" ht="15" thickBot="1" x14ac:dyDescent="0.35">
      <c r="A19" s="38">
        <f>A18+$G$6+"00:02"</f>
        <v>0.43055555555555541</v>
      </c>
      <c r="B19" s="39" t="str">
        <f>B9</f>
        <v>Moulin A Vent 2</v>
      </c>
      <c r="C19" s="39" t="str">
        <f>B11</f>
        <v>ACH 2</v>
      </c>
      <c r="D19" s="55"/>
      <c r="E19" s="56"/>
      <c r="F19" s="2"/>
      <c r="G19" s="40">
        <f>G18+$G$6+"00:02"</f>
        <v>0.44444444444444425</v>
      </c>
      <c r="H19" s="41" t="str">
        <f>H9</f>
        <v>Moulin A Vent 1</v>
      </c>
      <c r="I19" s="41" t="str">
        <f>H11</f>
        <v>ACH1</v>
      </c>
      <c r="J19" s="59"/>
      <c r="K19" s="60"/>
      <c r="L19" s="110"/>
      <c r="M19" s="42">
        <f>M18+$S$6+"00:02"</f>
        <v>0.51388888888888851</v>
      </c>
      <c r="N19" s="43" t="str">
        <f>N9</f>
        <v>3eme B</v>
      </c>
      <c r="O19" s="43" t="str">
        <f>N11</f>
        <v>4eme B</v>
      </c>
      <c r="P19" s="63"/>
      <c r="Q19" s="64"/>
      <c r="R19" s="2"/>
      <c r="S19" s="44">
        <f>S18+$S$6+"00:02"</f>
        <v>0.52777777777777735</v>
      </c>
      <c r="T19" s="45" t="str">
        <f>T9</f>
        <v>1er B</v>
      </c>
      <c r="U19" s="45" t="str">
        <f>T11</f>
        <v>2eme B</v>
      </c>
      <c r="V19" s="67"/>
      <c r="W19" s="68"/>
      <c r="Y19" s="1">
        <f t="shared" si="0"/>
        <v>0</v>
      </c>
      <c r="Z19" s="1">
        <f t="shared" si="1"/>
        <v>0</v>
      </c>
      <c r="AE19" s="1">
        <f t="shared" si="2"/>
        <v>0</v>
      </c>
      <c r="AF19" s="1">
        <f t="shared" si="3"/>
        <v>0</v>
      </c>
      <c r="AK19" s="1">
        <f t="shared" si="4"/>
        <v>0</v>
      </c>
      <c r="AL19" s="1">
        <f t="shared" si="5"/>
        <v>0</v>
      </c>
      <c r="AQ19" s="1">
        <f t="shared" si="6"/>
        <v>0</v>
      </c>
      <c r="AR19" s="1">
        <f t="shared" si="7"/>
        <v>0</v>
      </c>
    </row>
    <row r="20" spans="1:44" ht="15" thickBot="1" x14ac:dyDescent="0.35">
      <c r="A20" s="19"/>
      <c r="B20" s="2"/>
      <c r="C20" s="2"/>
      <c r="D20" s="46"/>
      <c r="E20" s="46"/>
      <c r="F20" s="2"/>
      <c r="G20" s="2"/>
      <c r="H20" s="2"/>
      <c r="I20" s="47"/>
      <c r="J20" s="46"/>
      <c r="K20" s="48"/>
      <c r="L20" s="110"/>
      <c r="M20" s="19"/>
      <c r="N20" s="2"/>
      <c r="O20" s="2"/>
      <c r="P20" s="46"/>
      <c r="Q20" s="46"/>
      <c r="R20" s="2"/>
      <c r="S20" s="2"/>
      <c r="T20" s="2"/>
      <c r="U20" s="2"/>
      <c r="V20" s="46"/>
      <c r="W20" s="48"/>
    </row>
    <row r="21" spans="1:44" s="29" customFormat="1" x14ac:dyDescent="0.3">
      <c r="A21" s="24"/>
      <c r="B21" s="483" t="s">
        <v>7</v>
      </c>
      <c r="C21" s="483"/>
      <c r="D21" s="483" t="s">
        <v>16</v>
      </c>
      <c r="E21" s="484"/>
      <c r="F21" s="25"/>
      <c r="G21" s="26"/>
      <c r="H21" s="485" t="s">
        <v>7</v>
      </c>
      <c r="I21" s="485"/>
      <c r="J21" s="485" t="s">
        <v>16</v>
      </c>
      <c r="K21" s="486"/>
      <c r="L21" s="111"/>
      <c r="M21" s="27"/>
      <c r="N21" s="556" t="s">
        <v>12</v>
      </c>
      <c r="O21" s="556"/>
      <c r="P21" s="556" t="s">
        <v>16</v>
      </c>
      <c r="Q21" s="557"/>
      <c r="R21" s="25"/>
      <c r="S21" s="28"/>
      <c r="T21" s="554" t="s">
        <v>12</v>
      </c>
      <c r="U21" s="554"/>
      <c r="V21" s="554" t="s">
        <v>16</v>
      </c>
      <c r="W21" s="555"/>
      <c r="Y21" s="1"/>
      <c r="Z21" s="1"/>
      <c r="AB21" s="1"/>
      <c r="AC21" s="1"/>
      <c r="AE21" s="1"/>
      <c r="AF21" s="1"/>
      <c r="AK21" s="1"/>
      <c r="AL21" s="1"/>
      <c r="AM21" s="1"/>
      <c r="AN21" s="1"/>
      <c r="AO21" s="1"/>
      <c r="AP21" s="1"/>
      <c r="AQ21" s="1"/>
      <c r="AR21" s="1"/>
    </row>
    <row r="22" spans="1:44" x14ac:dyDescent="0.3">
      <c r="A22" s="30">
        <f>G19+$G$6+"00:02"</f>
        <v>0.45138888888888867</v>
      </c>
      <c r="B22" s="31" t="str">
        <f>B8</f>
        <v>FSMO 1</v>
      </c>
      <c r="C22" s="31" t="str">
        <f>B11</f>
        <v>ACH 2</v>
      </c>
      <c r="D22" s="53"/>
      <c r="E22" s="54"/>
      <c r="F22" s="2"/>
      <c r="G22" s="32">
        <f>A23+$G$6+"00:02"</f>
        <v>0.46527777777777751</v>
      </c>
      <c r="H22" s="33" t="str">
        <f>H8</f>
        <v>FSMO 2</v>
      </c>
      <c r="I22" s="33" t="str">
        <f>H11</f>
        <v>ACH1</v>
      </c>
      <c r="J22" s="57"/>
      <c r="K22" s="58"/>
      <c r="L22" s="110"/>
      <c r="M22" s="34">
        <f>S19+$S$6+"00:02"</f>
        <v>0.53472222222222177</v>
      </c>
      <c r="N22" s="35" t="str">
        <f>N8</f>
        <v>4eme A</v>
      </c>
      <c r="O22" s="35" t="str">
        <f>N11</f>
        <v>4eme B</v>
      </c>
      <c r="P22" s="61"/>
      <c r="Q22" s="62"/>
      <c r="R22" s="2"/>
      <c r="S22" s="36">
        <f>M23+$S$6+"00:02"</f>
        <v>0.54861111111111061</v>
      </c>
      <c r="T22" s="37" t="str">
        <f>T8</f>
        <v>2eme A</v>
      </c>
      <c r="U22" s="37" t="str">
        <f>T11</f>
        <v>2eme B</v>
      </c>
      <c r="V22" s="65"/>
      <c r="W22" s="66"/>
      <c r="Y22" s="1">
        <f t="shared" si="0"/>
        <v>0</v>
      </c>
      <c r="Z22" s="1">
        <f t="shared" si="1"/>
        <v>0</v>
      </c>
      <c r="AE22" s="1">
        <f t="shared" si="2"/>
        <v>0</v>
      </c>
      <c r="AF22" s="1">
        <f t="shared" si="3"/>
        <v>0</v>
      </c>
      <c r="AK22" s="1">
        <f t="shared" si="4"/>
        <v>0</v>
      </c>
      <c r="AL22" s="1">
        <f t="shared" si="5"/>
        <v>0</v>
      </c>
      <c r="AQ22" s="1">
        <f t="shared" si="6"/>
        <v>0</v>
      </c>
      <c r="AR22" s="1">
        <f t="shared" si="7"/>
        <v>0</v>
      </c>
    </row>
    <row r="23" spans="1:44" ht="15" thickBot="1" x14ac:dyDescent="0.35">
      <c r="A23" s="38">
        <f>A22+$G$6+"00:02"</f>
        <v>0.45833333333333309</v>
      </c>
      <c r="B23" s="39" t="str">
        <f>B9</f>
        <v>Moulin A Vent 2</v>
      </c>
      <c r="C23" s="39" t="str">
        <f>B10</f>
        <v>Vénissieux FC</v>
      </c>
      <c r="D23" s="55"/>
      <c r="E23" s="56"/>
      <c r="F23" s="47"/>
      <c r="G23" s="40">
        <f>G22+$G$6+"00:02"</f>
        <v>0.47222222222222193</v>
      </c>
      <c r="H23" s="41" t="str">
        <f>H9</f>
        <v>Moulin A Vent 1</v>
      </c>
      <c r="I23" s="41" t="str">
        <f>H10</f>
        <v>Ent. Meys Grezieu</v>
      </c>
      <c r="J23" s="59"/>
      <c r="K23" s="60"/>
      <c r="L23" s="110"/>
      <c r="M23" s="42">
        <f>M22+$S$6+"00:02"</f>
        <v>0.54166666666666619</v>
      </c>
      <c r="N23" s="43" t="str">
        <f>N9</f>
        <v>3eme B</v>
      </c>
      <c r="O23" s="43" t="str">
        <f>N10</f>
        <v>3eme A</v>
      </c>
      <c r="P23" s="63"/>
      <c r="Q23" s="64"/>
      <c r="R23" s="47"/>
      <c r="S23" s="44">
        <f>S22+$S$6+"00:02"</f>
        <v>0.55555555555555503</v>
      </c>
      <c r="T23" s="45" t="str">
        <f>T9</f>
        <v>1er B</v>
      </c>
      <c r="U23" s="45" t="str">
        <f>T10</f>
        <v>1er A</v>
      </c>
      <c r="V23" s="67"/>
      <c r="W23" s="68"/>
      <c r="Y23" s="1">
        <f t="shared" si="0"/>
        <v>0</v>
      </c>
      <c r="Z23" s="1">
        <f t="shared" si="1"/>
        <v>0</v>
      </c>
      <c r="AE23" s="1">
        <f t="shared" si="2"/>
        <v>0</v>
      </c>
      <c r="AF23" s="1">
        <f t="shared" si="3"/>
        <v>0</v>
      </c>
      <c r="AK23" s="1">
        <f t="shared" si="4"/>
        <v>0</v>
      </c>
      <c r="AL23" s="1">
        <f t="shared" si="5"/>
        <v>0</v>
      </c>
      <c r="AQ23" s="1">
        <f t="shared" si="6"/>
        <v>0</v>
      </c>
      <c r="AR23" s="1">
        <f t="shared" si="7"/>
        <v>0</v>
      </c>
    </row>
    <row r="24" spans="1:44" ht="25.05" customHeight="1" thickBot="1" x14ac:dyDescent="0.35">
      <c r="A24" s="106"/>
      <c r="B24" s="20"/>
      <c r="C24" s="20"/>
      <c r="D24" s="20"/>
      <c r="E24" s="20"/>
      <c r="F24" s="20"/>
      <c r="G24" s="20"/>
      <c r="H24" s="20"/>
      <c r="I24" s="20"/>
      <c r="J24" s="20"/>
      <c r="K24" s="107"/>
      <c r="L24" s="110"/>
      <c r="M24" s="106"/>
      <c r="N24" s="20"/>
      <c r="O24" s="20"/>
      <c r="P24" s="20"/>
      <c r="Q24" s="20"/>
      <c r="R24" s="20"/>
      <c r="S24" s="20"/>
      <c r="T24" s="20"/>
      <c r="U24" s="20"/>
      <c r="V24" s="20"/>
      <c r="W24" s="107"/>
      <c r="Y24" s="1" t="str">
        <f t="shared" ref="Y24" si="8">IF(D24="","",(IF(D24&gt;E24,3,IF(D24=E24,1,0))))</f>
        <v/>
      </c>
    </row>
    <row r="25" spans="1:44" ht="16.2" thickBot="1" x14ac:dyDescent="0.35">
      <c r="A25" s="635" t="s">
        <v>60</v>
      </c>
      <c r="B25" s="636"/>
      <c r="C25" s="636"/>
      <c r="D25" s="636"/>
      <c r="E25" s="636"/>
      <c r="F25" s="636"/>
      <c r="G25" s="636"/>
      <c r="H25" s="636"/>
      <c r="I25" s="636"/>
      <c r="J25" s="636"/>
      <c r="K25" s="637"/>
      <c r="L25" s="110"/>
      <c r="M25" s="639" t="s">
        <v>47</v>
      </c>
      <c r="N25" s="636"/>
      <c r="O25" s="636"/>
      <c r="P25" s="636"/>
      <c r="Q25" s="636"/>
      <c r="R25" s="636"/>
      <c r="S25" s="636"/>
      <c r="T25" s="636"/>
      <c r="U25" s="636"/>
      <c r="V25" s="636"/>
      <c r="W25" s="640"/>
    </row>
    <row r="26" spans="1:44" x14ac:dyDescent="0.3">
      <c r="A26" s="81" t="s">
        <v>21</v>
      </c>
      <c r="B26" s="481" t="s">
        <v>41</v>
      </c>
      <c r="C26" s="481"/>
      <c r="D26" s="481" t="s">
        <v>15</v>
      </c>
      <c r="E26" s="482"/>
      <c r="F26" s="543"/>
      <c r="G26" s="81" t="s">
        <v>21</v>
      </c>
      <c r="H26" s="481" t="s">
        <v>42</v>
      </c>
      <c r="I26" s="481"/>
      <c r="J26" s="481" t="s">
        <v>15</v>
      </c>
      <c r="K26" s="482"/>
      <c r="L26" s="110"/>
      <c r="M26" s="81" t="s">
        <v>21</v>
      </c>
      <c r="N26" s="481" t="s">
        <v>30</v>
      </c>
      <c r="O26" s="481"/>
      <c r="P26" s="481" t="s">
        <v>15</v>
      </c>
      <c r="Q26" s="482"/>
      <c r="R26" s="543"/>
      <c r="S26" s="81" t="s">
        <v>21</v>
      </c>
      <c r="T26" s="481" t="s">
        <v>31</v>
      </c>
      <c r="U26" s="481"/>
      <c r="V26" s="481" t="s">
        <v>15</v>
      </c>
      <c r="W26" s="482"/>
    </row>
    <row r="27" spans="1:44" x14ac:dyDescent="0.3">
      <c r="A27" s="49">
        <v>1</v>
      </c>
      <c r="B27" s="450" t="str">
        <f>VLOOKUP($A27,$A$34:$D$37,2,FALSE)</f>
        <v>FSMO 1</v>
      </c>
      <c r="C27" s="450"/>
      <c r="D27" s="453">
        <f>VLOOKUP($A27,$A$34:$D$37,4,FALSE)</f>
        <v>3.9999999999999998E-7</v>
      </c>
      <c r="E27" s="454"/>
      <c r="F27" s="544"/>
      <c r="G27" s="49">
        <v>1</v>
      </c>
      <c r="H27" s="450" t="str">
        <f>VLOOKUP($G27,$G$34:$J$37,2,FALSE)</f>
        <v>FSMO 2</v>
      </c>
      <c r="I27" s="450"/>
      <c r="J27" s="453">
        <f>VLOOKUP($G27,$G$34:$J$37,4,FALSE)</f>
        <v>3.9999999999999998E-7</v>
      </c>
      <c r="K27" s="454"/>
      <c r="L27" s="110"/>
      <c r="M27" s="49">
        <v>1</v>
      </c>
      <c r="N27" s="450" t="str">
        <f>VLOOKUP($M27,$M$34:$P$37,2,FALSE)</f>
        <v>4eme A</v>
      </c>
      <c r="O27" s="450"/>
      <c r="P27" s="453">
        <f>VLOOKUP($M27,$M$34:$P$37,4,FALSE)</f>
        <v>3.9999999999999998E-7</v>
      </c>
      <c r="Q27" s="454"/>
      <c r="R27" s="544"/>
      <c r="S27" s="49">
        <v>1</v>
      </c>
      <c r="T27" s="450" t="str">
        <f>VLOOKUP($S27,$S$34:$V$37,2,FALSE)</f>
        <v>2eme A</v>
      </c>
      <c r="U27" s="450"/>
      <c r="V27" s="453">
        <f>VLOOKUP($S27,$S$34:$V$37,4,FALSE)</f>
        <v>3.9999999999999998E-7</v>
      </c>
      <c r="W27" s="454"/>
    </row>
    <row r="28" spans="1:44" x14ac:dyDescent="0.3">
      <c r="A28" s="49">
        <v>2</v>
      </c>
      <c r="B28" s="594" t="str">
        <f>VLOOKUP($A28,$A$34:$D$37,2,FALSE)</f>
        <v>Moulin A Vent 2</v>
      </c>
      <c r="C28" s="595"/>
      <c r="D28" s="453">
        <f>VLOOKUP($A28,$A$34:$D$37,4,FALSE)</f>
        <v>2.9999999999999999E-7</v>
      </c>
      <c r="E28" s="454"/>
      <c r="F28" s="544"/>
      <c r="G28" s="49">
        <v>2</v>
      </c>
      <c r="H28" s="450" t="str">
        <f t="shared" ref="H28:H30" si="9">VLOOKUP($G28,$G$34:$J$37,2,FALSE)</f>
        <v>Moulin A Vent 1</v>
      </c>
      <c r="I28" s="450"/>
      <c r="J28" s="453">
        <f t="shared" ref="J28:J30" si="10">VLOOKUP($G28,$G$34:$J$37,4,FALSE)</f>
        <v>2.9999999999999999E-7</v>
      </c>
      <c r="K28" s="454"/>
      <c r="L28" s="110"/>
      <c r="M28" s="49">
        <v>2</v>
      </c>
      <c r="N28" s="450" t="str">
        <f t="shared" ref="N28:N30" si="11">VLOOKUP($M28,$M$34:$P$37,2,FALSE)</f>
        <v>3eme B</v>
      </c>
      <c r="O28" s="450"/>
      <c r="P28" s="453">
        <f t="shared" ref="P28:P30" si="12">VLOOKUP($M28,$M$34:$P$37,4,FALSE)</f>
        <v>2.9999999999999999E-7</v>
      </c>
      <c r="Q28" s="454"/>
      <c r="R28" s="544"/>
      <c r="S28" s="49">
        <v>2</v>
      </c>
      <c r="T28" s="450" t="str">
        <f t="shared" ref="T28:T30" si="13">VLOOKUP($S28,$S$34:$V$37,2,FALSE)</f>
        <v>1er B</v>
      </c>
      <c r="U28" s="450"/>
      <c r="V28" s="453">
        <f t="shared" ref="V28:V30" si="14">VLOOKUP($S28,$S$34:$V$37,4,FALSE)</f>
        <v>2.9999999999999999E-7</v>
      </c>
      <c r="W28" s="454"/>
    </row>
    <row r="29" spans="1:44" x14ac:dyDescent="0.3">
      <c r="A29" s="49">
        <v>3</v>
      </c>
      <c r="B29" s="594" t="str">
        <f>VLOOKUP($A29,$A$34:$D$37,2,FALSE)</f>
        <v>Vénissieux FC</v>
      </c>
      <c r="C29" s="595"/>
      <c r="D29" s="453">
        <f>VLOOKUP($A29,$A$34:$D$37,4,FALSE)</f>
        <v>1.9999999999999999E-7</v>
      </c>
      <c r="E29" s="454"/>
      <c r="F29" s="544"/>
      <c r="G29" s="49">
        <v>3</v>
      </c>
      <c r="H29" s="450" t="str">
        <f t="shared" si="9"/>
        <v>Ent. Meys Grezieu</v>
      </c>
      <c r="I29" s="450"/>
      <c r="J29" s="453">
        <f t="shared" si="10"/>
        <v>1.9999999999999999E-7</v>
      </c>
      <c r="K29" s="454"/>
      <c r="L29" s="110"/>
      <c r="M29" s="49">
        <v>3</v>
      </c>
      <c r="N29" s="450" t="str">
        <f t="shared" si="11"/>
        <v>3eme A</v>
      </c>
      <c r="O29" s="450"/>
      <c r="P29" s="453">
        <f t="shared" si="12"/>
        <v>1.9999999999999999E-7</v>
      </c>
      <c r="Q29" s="454"/>
      <c r="R29" s="544"/>
      <c r="S29" s="49">
        <v>3</v>
      </c>
      <c r="T29" s="450" t="str">
        <f t="shared" si="13"/>
        <v>1er A</v>
      </c>
      <c r="U29" s="450"/>
      <c r="V29" s="453">
        <f t="shared" si="14"/>
        <v>1.9999999999999999E-7</v>
      </c>
      <c r="W29" s="454"/>
    </row>
    <row r="30" spans="1:44" ht="15" thickBot="1" x14ac:dyDescent="0.35">
      <c r="A30" s="108">
        <v>4</v>
      </c>
      <c r="B30" s="611" t="str">
        <f>VLOOKUP($A30,$A$34:$D$37,2,FALSE)</f>
        <v>ACH 2</v>
      </c>
      <c r="C30" s="612"/>
      <c r="D30" s="609">
        <f>VLOOKUP($A30,$A$34:$D$37,4,FALSE)</f>
        <v>9.9999999999999995E-8</v>
      </c>
      <c r="E30" s="610"/>
      <c r="F30" s="544"/>
      <c r="G30" s="108">
        <v>4</v>
      </c>
      <c r="H30" s="613" t="str">
        <f t="shared" si="9"/>
        <v>ACH1</v>
      </c>
      <c r="I30" s="613"/>
      <c r="J30" s="609">
        <f t="shared" si="10"/>
        <v>9.9999999999999995E-8</v>
      </c>
      <c r="K30" s="610"/>
      <c r="L30" s="110"/>
      <c r="M30" s="108">
        <v>4</v>
      </c>
      <c r="N30" s="613" t="str">
        <f t="shared" si="11"/>
        <v>4eme B</v>
      </c>
      <c r="O30" s="613"/>
      <c r="P30" s="609">
        <f t="shared" si="12"/>
        <v>9.9999999999999995E-8</v>
      </c>
      <c r="Q30" s="610"/>
      <c r="R30" s="544"/>
      <c r="S30" s="108">
        <v>4</v>
      </c>
      <c r="T30" s="613" t="str">
        <f t="shared" si="13"/>
        <v>2eme B</v>
      </c>
      <c r="U30" s="613"/>
      <c r="V30" s="609">
        <f t="shared" si="14"/>
        <v>9.9999999999999995E-8</v>
      </c>
      <c r="W30" s="610"/>
    </row>
    <row r="31" spans="1:44" ht="15" thickBot="1" x14ac:dyDescent="0.35">
      <c r="A31" s="538" t="s">
        <v>34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6"/>
    </row>
    <row r="32" spans="1:44" ht="15.6" hidden="1" x14ac:dyDescent="0.3">
      <c r="A32" s="641" t="s">
        <v>14</v>
      </c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51"/>
      <c r="M32" s="641" t="s">
        <v>14</v>
      </c>
      <c r="N32" s="641"/>
      <c r="O32" s="641"/>
      <c r="P32" s="641"/>
      <c r="Q32" s="641"/>
      <c r="R32" s="641"/>
      <c r="S32" s="641"/>
      <c r="T32" s="641"/>
      <c r="U32" s="641"/>
      <c r="V32" s="641"/>
      <c r="W32" s="641"/>
    </row>
    <row r="33" spans="1:23" hidden="1" x14ac:dyDescent="0.3">
      <c r="A33" s="52"/>
      <c r="B33" s="634" t="s">
        <v>1</v>
      </c>
      <c r="C33" s="634"/>
      <c r="D33" s="634" t="s">
        <v>15</v>
      </c>
      <c r="E33" s="634"/>
      <c r="F33" s="642"/>
      <c r="G33" s="52"/>
      <c r="H33" s="634" t="s">
        <v>2</v>
      </c>
      <c r="I33" s="634"/>
      <c r="J33" s="634" t="s">
        <v>15</v>
      </c>
      <c r="K33" s="634"/>
      <c r="L33" s="51"/>
      <c r="M33" s="52"/>
      <c r="N33" s="634" t="s">
        <v>1</v>
      </c>
      <c r="O33" s="634"/>
      <c r="P33" s="634" t="s">
        <v>15</v>
      </c>
      <c r="Q33" s="634"/>
      <c r="R33" s="642"/>
      <c r="S33" s="52"/>
      <c r="T33" s="634" t="s">
        <v>2</v>
      </c>
      <c r="U33" s="634"/>
      <c r="V33" s="634" t="s">
        <v>15</v>
      </c>
      <c r="W33" s="634"/>
    </row>
    <row r="34" spans="1:23" hidden="1" x14ac:dyDescent="0.3">
      <c r="A34" s="70">
        <f>RANK(D34,$D$34:$D$37)</f>
        <v>1</v>
      </c>
      <c r="B34" s="69" t="str">
        <f>B8</f>
        <v>FSMO 1</v>
      </c>
      <c r="C34" s="69">
        <f>D14-E14+D18-E18+D22-E22</f>
        <v>0</v>
      </c>
      <c r="D34" s="451">
        <f>D8+4/10000000</f>
        <v>3.9999999999999998E-7</v>
      </c>
      <c r="E34" s="451"/>
      <c r="F34" s="643"/>
      <c r="G34" s="70">
        <f>RANK(J34,$J$34:$J$37)</f>
        <v>1</v>
      </c>
      <c r="H34" s="69" t="str">
        <f>H8</f>
        <v>FSMO 2</v>
      </c>
      <c r="I34" s="69">
        <f>J14-K14+J18-K18+J22-K22</f>
        <v>0</v>
      </c>
      <c r="J34" s="451">
        <f>J8+4/10000000</f>
        <v>3.9999999999999998E-7</v>
      </c>
      <c r="K34" s="451"/>
      <c r="L34" s="51"/>
      <c r="M34" s="70">
        <f>RANK(P34,$P$34:$P$37)</f>
        <v>1</v>
      </c>
      <c r="N34" s="69" t="str">
        <f>N8</f>
        <v>4eme A</v>
      </c>
      <c r="O34" s="69">
        <f>P14-Q14+P18-Q18+P22-Q22</f>
        <v>0</v>
      </c>
      <c r="P34" s="451">
        <f>P8+4/10000000</f>
        <v>3.9999999999999998E-7</v>
      </c>
      <c r="Q34" s="451"/>
      <c r="R34" s="643"/>
      <c r="S34" s="70">
        <f>RANK(V34,$V$34:$V$37)</f>
        <v>1</v>
      </c>
      <c r="T34" s="69" t="str">
        <f>T8</f>
        <v>2eme A</v>
      </c>
      <c r="U34" s="69">
        <f>V14-W14+V18-W18+V22-W22</f>
        <v>0</v>
      </c>
      <c r="V34" s="451">
        <f>V8+4/10000000</f>
        <v>3.9999999999999998E-7</v>
      </c>
      <c r="W34" s="451"/>
    </row>
    <row r="35" spans="1:23" hidden="1" x14ac:dyDescent="0.3">
      <c r="A35" s="70">
        <f t="shared" ref="A35:A37" si="15">RANK(D35,$D$34:$D$37)</f>
        <v>2</v>
      </c>
      <c r="B35" s="69" t="str">
        <f>B9</f>
        <v>Moulin A Vent 2</v>
      </c>
      <c r="C35" s="69">
        <f>E14-D14+D19-E19+D23-E23</f>
        <v>0</v>
      </c>
      <c r="D35" s="451">
        <f>D9+3/10000000</f>
        <v>2.9999999999999999E-7</v>
      </c>
      <c r="E35" s="451"/>
      <c r="F35" s="643"/>
      <c r="G35" s="70">
        <f t="shared" ref="G35:G37" si="16">RANK(J35,$J$34:$J$37)</f>
        <v>2</v>
      </c>
      <c r="H35" s="69" t="str">
        <f>H9</f>
        <v>Moulin A Vent 1</v>
      </c>
      <c r="I35" s="69">
        <f>K14-J14+J19-K19+J23-K23</f>
        <v>0</v>
      </c>
      <c r="J35" s="451">
        <f>J9+3/10000000</f>
        <v>2.9999999999999999E-7</v>
      </c>
      <c r="K35" s="451"/>
      <c r="L35" s="51"/>
      <c r="M35" s="70">
        <f t="shared" ref="M35:M37" si="17">RANK(P35,$P$34:$P$37)</f>
        <v>2</v>
      </c>
      <c r="N35" s="69" t="str">
        <f>N9</f>
        <v>3eme B</v>
      </c>
      <c r="O35" s="69">
        <f>Q14-P14+P19-Q19+P23-Q23</f>
        <v>0</v>
      </c>
      <c r="P35" s="451">
        <f>P9+3/10000000</f>
        <v>2.9999999999999999E-7</v>
      </c>
      <c r="Q35" s="451"/>
      <c r="R35" s="643"/>
      <c r="S35" s="70">
        <f t="shared" ref="S35:S37" si="18">RANK(V35,$V$34:$V$37)</f>
        <v>2</v>
      </c>
      <c r="T35" s="69" t="str">
        <f>T9</f>
        <v>1er B</v>
      </c>
      <c r="U35" s="69">
        <f>W14-V14+V19-W19+V23-W23</f>
        <v>0</v>
      </c>
      <c r="V35" s="451">
        <f>V9+3/10000000</f>
        <v>2.9999999999999999E-7</v>
      </c>
      <c r="W35" s="451"/>
    </row>
    <row r="36" spans="1:23" hidden="1" x14ac:dyDescent="0.3">
      <c r="A36" s="70">
        <f t="shared" si="15"/>
        <v>3</v>
      </c>
      <c r="B36" s="69" t="str">
        <f>B10</f>
        <v>Vénissieux FC</v>
      </c>
      <c r="C36" s="69">
        <f>D15-E15+E18-D18+E23-D23</f>
        <v>0</v>
      </c>
      <c r="D36" s="451">
        <f>D10+2/10000000</f>
        <v>1.9999999999999999E-7</v>
      </c>
      <c r="E36" s="451"/>
      <c r="F36" s="643"/>
      <c r="G36" s="70">
        <f t="shared" si="16"/>
        <v>3</v>
      </c>
      <c r="H36" s="69" t="str">
        <f>H10</f>
        <v>Ent. Meys Grezieu</v>
      </c>
      <c r="I36" s="69">
        <f>J15-K15+K18-J18+K23-J23</f>
        <v>0</v>
      </c>
      <c r="J36" s="451">
        <f>J10+2/10000000</f>
        <v>1.9999999999999999E-7</v>
      </c>
      <c r="K36" s="451"/>
      <c r="L36" s="51"/>
      <c r="M36" s="70">
        <f t="shared" si="17"/>
        <v>3</v>
      </c>
      <c r="N36" s="69" t="str">
        <f>N10</f>
        <v>3eme A</v>
      </c>
      <c r="O36" s="69">
        <f>P15-Q15+Q18-P18+Q23-P23</f>
        <v>0</v>
      </c>
      <c r="P36" s="451">
        <f>P10+2/10000000</f>
        <v>1.9999999999999999E-7</v>
      </c>
      <c r="Q36" s="451"/>
      <c r="R36" s="643"/>
      <c r="S36" s="70">
        <f t="shared" si="18"/>
        <v>3</v>
      </c>
      <c r="T36" s="69" t="str">
        <f>T10</f>
        <v>1er A</v>
      </c>
      <c r="U36" s="69">
        <f>V15-W15+W18-V18+W23-V23</f>
        <v>0</v>
      </c>
      <c r="V36" s="451">
        <f>V10+2/10000000</f>
        <v>1.9999999999999999E-7</v>
      </c>
      <c r="W36" s="451"/>
    </row>
    <row r="37" spans="1:23" hidden="1" x14ac:dyDescent="0.3">
      <c r="A37" s="70">
        <f t="shared" si="15"/>
        <v>4</v>
      </c>
      <c r="B37" s="69" t="str">
        <f>B11</f>
        <v>ACH 2</v>
      </c>
      <c r="C37" s="69">
        <f>E15-D15+E19-D19+E22-D22</f>
        <v>0</v>
      </c>
      <c r="D37" s="451">
        <f t="shared" ref="D37" si="19">D11+1/10000000</f>
        <v>9.9999999999999995E-8</v>
      </c>
      <c r="E37" s="451"/>
      <c r="F37" s="644"/>
      <c r="G37" s="70">
        <f t="shared" si="16"/>
        <v>4</v>
      </c>
      <c r="H37" s="69" t="str">
        <f>H11</f>
        <v>ACH1</v>
      </c>
      <c r="I37" s="69">
        <f>K15-J15+K19-J19+K22-J22</f>
        <v>0</v>
      </c>
      <c r="J37" s="451">
        <f t="shared" ref="J37" si="20">J11+1/10000000</f>
        <v>9.9999999999999995E-8</v>
      </c>
      <c r="K37" s="451"/>
      <c r="L37" s="51"/>
      <c r="M37" s="70">
        <f t="shared" si="17"/>
        <v>4</v>
      </c>
      <c r="N37" s="69" t="str">
        <f>N11</f>
        <v>4eme B</v>
      </c>
      <c r="O37" s="69">
        <f>Q15-P15+Q19-P19+Q22-P22</f>
        <v>0</v>
      </c>
      <c r="P37" s="451">
        <f t="shared" ref="P37" si="21">P11+1/10000000</f>
        <v>9.9999999999999995E-8</v>
      </c>
      <c r="Q37" s="451"/>
      <c r="R37" s="644"/>
      <c r="S37" s="70">
        <f t="shared" si="18"/>
        <v>4</v>
      </c>
      <c r="T37" s="69" t="str">
        <f>T11</f>
        <v>2eme B</v>
      </c>
      <c r="U37" s="69">
        <f>W15-V15+W19-V19+W22-V22</f>
        <v>0</v>
      </c>
      <c r="V37" s="451">
        <f t="shared" ref="V37" si="22">V11+1/10000000</f>
        <v>9.9999999999999995E-8</v>
      </c>
      <c r="W37" s="451"/>
    </row>
    <row r="38" spans="1:23" x14ac:dyDescent="0.3">
      <c r="A38" s="645" t="s">
        <v>112</v>
      </c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</row>
  </sheetData>
  <sheetProtection sheet="1" scenarios="1" selectLockedCells="1"/>
  <mergeCells count="151">
    <mergeCell ref="A38:W38"/>
    <mergeCell ref="A31:W31"/>
    <mergeCell ref="E5:G5"/>
    <mergeCell ref="V36:W36"/>
    <mergeCell ref="P37:Q37"/>
    <mergeCell ref="V37:W37"/>
    <mergeCell ref="N33:O33"/>
    <mergeCell ref="P33:Q33"/>
    <mergeCell ref="R33:R37"/>
    <mergeCell ref="T33:U33"/>
    <mergeCell ref="V33:W33"/>
    <mergeCell ref="P34:Q34"/>
    <mergeCell ref="V34:W34"/>
    <mergeCell ref="P35:Q35"/>
    <mergeCell ref="V35:W35"/>
    <mergeCell ref="P36:Q36"/>
    <mergeCell ref="N30:O30"/>
    <mergeCell ref="P30:Q30"/>
    <mergeCell ref="T30:U30"/>
    <mergeCell ref="V30:W30"/>
    <mergeCell ref="M32:W32"/>
    <mergeCell ref="T28:U28"/>
    <mergeCell ref="V28:W28"/>
    <mergeCell ref="N29:O29"/>
    <mergeCell ref="T29:U29"/>
    <mergeCell ref="V29:W29"/>
    <mergeCell ref="D37:E37"/>
    <mergeCell ref="J37:K37"/>
    <mergeCell ref="M25:W25"/>
    <mergeCell ref="N26:O26"/>
    <mergeCell ref="P26:Q26"/>
    <mergeCell ref="R26:R30"/>
    <mergeCell ref="T26:U26"/>
    <mergeCell ref="V26:W26"/>
    <mergeCell ref="N27:O27"/>
    <mergeCell ref="P27:Q27"/>
    <mergeCell ref="T27:U27"/>
    <mergeCell ref="V27:W27"/>
    <mergeCell ref="N28:O28"/>
    <mergeCell ref="P28:Q28"/>
    <mergeCell ref="J35:K35"/>
    <mergeCell ref="D36:E36"/>
    <mergeCell ref="J36:K36"/>
    <mergeCell ref="A32:K32"/>
    <mergeCell ref="B33:C33"/>
    <mergeCell ref="D33:E33"/>
    <mergeCell ref="F33:F37"/>
    <mergeCell ref="H33:I33"/>
    <mergeCell ref="M6:O6"/>
    <mergeCell ref="P6:R6"/>
    <mergeCell ref="G6:H6"/>
    <mergeCell ref="S6:T6"/>
    <mergeCell ref="B9:C9"/>
    <mergeCell ref="H9:I9"/>
    <mergeCell ref="N9:O9"/>
    <mergeCell ref="T9:U9"/>
    <mergeCell ref="D8:E8"/>
    <mergeCell ref="J33:K33"/>
    <mergeCell ref="D34:E34"/>
    <mergeCell ref="J34:K34"/>
    <mergeCell ref="D35:E35"/>
    <mergeCell ref="A3:I3"/>
    <mergeCell ref="B7:C7"/>
    <mergeCell ref="H7:I7"/>
    <mergeCell ref="E4:G4"/>
    <mergeCell ref="J30:K30"/>
    <mergeCell ref="D6:F6"/>
    <mergeCell ref="A6:C6"/>
    <mergeCell ref="B8:C8"/>
    <mergeCell ref="D7:E7"/>
    <mergeCell ref="D13:E13"/>
    <mergeCell ref="D26:E26"/>
    <mergeCell ref="A25:K25"/>
    <mergeCell ref="B29:C29"/>
    <mergeCell ref="H29:I29"/>
    <mergeCell ref="B26:C26"/>
    <mergeCell ref="H26:I26"/>
    <mergeCell ref="B27:C27"/>
    <mergeCell ref="J26:K26"/>
    <mergeCell ref="J27:K27"/>
    <mergeCell ref="J28:K28"/>
    <mergeCell ref="J13:K13"/>
    <mergeCell ref="P13:Q13"/>
    <mergeCell ref="D17:E17"/>
    <mergeCell ref="J17:K17"/>
    <mergeCell ref="P17:Q17"/>
    <mergeCell ref="V7:W7"/>
    <mergeCell ref="P7:Q7"/>
    <mergeCell ref="J7:K7"/>
    <mergeCell ref="J11:K11"/>
    <mergeCell ref="J10:K10"/>
    <mergeCell ref="J9:K9"/>
    <mergeCell ref="J8:K8"/>
    <mergeCell ref="P8:Q8"/>
    <mergeCell ref="P9:Q9"/>
    <mergeCell ref="P10:Q10"/>
    <mergeCell ref="N8:O8"/>
    <mergeCell ref="T8:U8"/>
    <mergeCell ref="V8:W8"/>
    <mergeCell ref="V9:W9"/>
    <mergeCell ref="V10:W10"/>
    <mergeCell ref="V11:W11"/>
    <mergeCell ref="T7:U7"/>
    <mergeCell ref="D30:E30"/>
    <mergeCell ref="D29:E29"/>
    <mergeCell ref="D28:E28"/>
    <mergeCell ref="D27:E27"/>
    <mergeCell ref="F26:F30"/>
    <mergeCell ref="P21:Q21"/>
    <mergeCell ref="B30:C30"/>
    <mergeCell ref="H30:I30"/>
    <mergeCell ref="N10:O10"/>
    <mergeCell ref="D11:E11"/>
    <mergeCell ref="D10:E10"/>
    <mergeCell ref="B10:C10"/>
    <mergeCell ref="H10:I10"/>
    <mergeCell ref="N21:O21"/>
    <mergeCell ref="B11:C11"/>
    <mergeCell ref="H11:I11"/>
    <mergeCell ref="N11:O11"/>
    <mergeCell ref="P11:Q11"/>
    <mergeCell ref="D21:E21"/>
    <mergeCell ref="J21:K21"/>
    <mergeCell ref="B13:C13"/>
    <mergeCell ref="H13:I13"/>
    <mergeCell ref="N13:O13"/>
    <mergeCell ref="B17:C17"/>
    <mergeCell ref="L4:M4"/>
    <mergeCell ref="P29:Q29"/>
    <mergeCell ref="A1:T1"/>
    <mergeCell ref="V13:W13"/>
    <mergeCell ref="V17:W17"/>
    <mergeCell ref="V21:W21"/>
    <mergeCell ref="J29:K29"/>
    <mergeCell ref="H27:I27"/>
    <mergeCell ref="B28:C28"/>
    <mergeCell ref="H28:I28"/>
    <mergeCell ref="B21:C21"/>
    <mergeCell ref="H21:I21"/>
    <mergeCell ref="U1:W5"/>
    <mergeCell ref="L5:M5"/>
    <mergeCell ref="D9:E9"/>
    <mergeCell ref="H8:I8"/>
    <mergeCell ref="N7:O7"/>
    <mergeCell ref="T10:U10"/>
    <mergeCell ref="T11:U11"/>
    <mergeCell ref="T21:U21"/>
    <mergeCell ref="T13:U13"/>
    <mergeCell ref="H17:I17"/>
    <mergeCell ref="N17:O17"/>
    <mergeCell ref="T17:U1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8" orientation="landscape" horizontalDpi="300" verticalDpi="300" r:id="rId1"/>
  <ignoredErrors>
    <ignoredError sqref="B27" evalError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9"/>
  <sheetViews>
    <sheetView showGridLines="0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24" width="11.5546875" style="1"/>
    <col min="25" max="44" width="5.77734375" style="1" hidden="1" customWidth="1"/>
    <col min="45" max="49" width="11.5546875" style="1" hidden="1" customWidth="1"/>
    <col min="50" max="55" width="11.5546875" style="1" customWidth="1"/>
    <col min="56" max="16384" width="11.5546875" style="1"/>
  </cols>
  <sheetData>
    <row r="1" spans="1:44" ht="25.05" customHeight="1" x14ac:dyDescent="0.3">
      <c r="A1" s="591" t="s">
        <v>163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3"/>
      <c r="U1" s="596"/>
      <c r="V1" s="597"/>
      <c r="W1" s="598"/>
    </row>
    <row r="2" spans="1:44" ht="25.05" customHeight="1" x14ac:dyDescent="0.3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104"/>
      <c r="P2" s="218"/>
      <c r="Q2" s="218"/>
      <c r="R2" s="218"/>
      <c r="S2" s="218"/>
      <c r="T2" s="218"/>
      <c r="U2" s="599"/>
      <c r="V2" s="600"/>
      <c r="W2" s="601"/>
    </row>
    <row r="3" spans="1:44" ht="25.05" customHeight="1" thickBot="1" x14ac:dyDescent="0.35">
      <c r="A3" s="506" t="s">
        <v>164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104"/>
      <c r="P3" s="218"/>
      <c r="Q3" s="218"/>
      <c r="R3" s="218"/>
      <c r="S3" s="218"/>
      <c r="T3" s="218"/>
      <c r="U3" s="599"/>
      <c r="V3" s="600"/>
      <c r="W3" s="601"/>
    </row>
    <row r="4" spans="1:44" ht="25.05" customHeight="1" thickBot="1" x14ac:dyDescent="0.35">
      <c r="A4" s="263" t="s">
        <v>52</v>
      </c>
      <c r="B4" s="311"/>
      <c r="C4" s="311"/>
      <c r="D4" s="311"/>
      <c r="E4" s="508">
        <v>0.375</v>
      </c>
      <c r="F4" s="509"/>
      <c r="G4" s="510"/>
      <c r="H4" s="311"/>
      <c r="I4" s="264" t="s">
        <v>167</v>
      </c>
      <c r="J4" s="264"/>
      <c r="K4" s="312"/>
      <c r="L4" s="512">
        <f>(4*G6)+(4*S6)</f>
        <v>4.4444444444444446E-2</v>
      </c>
      <c r="M4" s="512"/>
      <c r="N4" s="264" t="s">
        <v>33</v>
      </c>
      <c r="O4" s="264"/>
      <c r="P4" s="218"/>
      <c r="Q4" s="218"/>
      <c r="R4" s="218"/>
      <c r="S4" s="218"/>
      <c r="T4" s="218"/>
      <c r="U4" s="599"/>
      <c r="V4" s="600"/>
      <c r="W4" s="601"/>
      <c r="X4" s="71"/>
      <c r="Y4" s="71"/>
      <c r="Z4" s="71"/>
    </row>
    <row r="5" spans="1:44" ht="25.05" customHeight="1" thickBot="1" x14ac:dyDescent="0.35">
      <c r="A5" s="263" t="s">
        <v>32</v>
      </c>
      <c r="B5" s="104"/>
      <c r="C5" s="104"/>
      <c r="D5" s="104"/>
      <c r="E5" s="646">
        <f>S32-A15+S6</f>
        <v>0.3041666666666657</v>
      </c>
      <c r="F5" s="646"/>
      <c r="G5" s="646"/>
      <c r="H5" s="104"/>
      <c r="I5" s="312" t="s">
        <v>79</v>
      </c>
      <c r="J5" s="312"/>
      <c r="K5" s="312"/>
      <c r="L5" s="457">
        <v>2.7777777777777776E-2</v>
      </c>
      <c r="M5" s="458"/>
      <c r="N5" s="104"/>
      <c r="O5" s="104"/>
      <c r="P5" s="218"/>
      <c r="Q5" s="218"/>
      <c r="R5" s="218"/>
      <c r="S5" s="218"/>
      <c r="T5" s="218"/>
      <c r="U5" s="602"/>
      <c r="V5" s="603"/>
      <c r="W5" s="604"/>
      <c r="Z5" s="3"/>
    </row>
    <row r="6" spans="1:44" ht="16.2" thickBot="1" x14ac:dyDescent="0.35">
      <c r="A6" s="471" t="s">
        <v>19</v>
      </c>
      <c r="B6" s="455"/>
      <c r="C6" s="455"/>
      <c r="D6" s="456" t="s">
        <v>18</v>
      </c>
      <c r="E6" s="456"/>
      <c r="F6" s="456"/>
      <c r="G6" s="552">
        <v>5.5555555555555558E-3</v>
      </c>
      <c r="H6" s="552"/>
      <c r="I6" s="276" t="s">
        <v>17</v>
      </c>
      <c r="J6" s="276"/>
      <c r="K6" s="276"/>
      <c r="L6" s="109"/>
      <c r="M6" s="455" t="s">
        <v>20</v>
      </c>
      <c r="N6" s="455"/>
      <c r="O6" s="455"/>
      <c r="P6" s="638" t="s">
        <v>18</v>
      </c>
      <c r="Q6" s="638"/>
      <c r="R6" s="638"/>
      <c r="S6" s="552">
        <v>5.5555555555555558E-3</v>
      </c>
      <c r="T6" s="552"/>
      <c r="U6" s="276" t="s">
        <v>17</v>
      </c>
      <c r="V6" s="276"/>
      <c r="W6" s="277"/>
    </row>
    <row r="7" spans="1:44" x14ac:dyDescent="0.3">
      <c r="A7" s="6"/>
      <c r="B7" s="514" t="s">
        <v>41</v>
      </c>
      <c r="C7" s="515"/>
      <c r="D7" s="514" t="s">
        <v>15</v>
      </c>
      <c r="E7" s="516"/>
      <c r="F7" s="102"/>
      <c r="G7" s="7"/>
      <c r="H7" s="517" t="s">
        <v>42</v>
      </c>
      <c r="I7" s="518"/>
      <c r="J7" s="517" t="s">
        <v>15</v>
      </c>
      <c r="K7" s="518"/>
      <c r="L7" s="110"/>
      <c r="M7" s="357"/>
      <c r="N7" s="574" t="s">
        <v>30</v>
      </c>
      <c r="O7" s="575"/>
      <c r="P7" s="622" t="s">
        <v>15</v>
      </c>
      <c r="Q7" s="623"/>
      <c r="R7" s="102"/>
      <c r="S7" s="9"/>
      <c r="T7" s="577" t="s">
        <v>31</v>
      </c>
      <c r="U7" s="578"/>
      <c r="V7" s="620" t="s">
        <v>15</v>
      </c>
      <c r="W7" s="621"/>
    </row>
    <row r="8" spans="1:44" x14ac:dyDescent="0.3">
      <c r="A8" s="10">
        <v>1</v>
      </c>
      <c r="B8" s="501" t="s">
        <v>22</v>
      </c>
      <c r="C8" s="502"/>
      <c r="D8" s="495">
        <f>Y15+Y19+Y23+Y27+C44/1000000</f>
        <v>0</v>
      </c>
      <c r="E8" s="496"/>
      <c r="F8" s="103"/>
      <c r="G8" s="11">
        <v>1</v>
      </c>
      <c r="H8" s="497" t="s">
        <v>27</v>
      </c>
      <c r="I8" s="498"/>
      <c r="J8" s="499">
        <f>AE15+AE19+AE23+AE27+I44/1000000</f>
        <v>0</v>
      </c>
      <c r="K8" s="651"/>
      <c r="L8" s="110"/>
      <c r="M8" s="358">
        <v>1</v>
      </c>
      <c r="N8" s="614" t="str">
        <f>IF(D15="","5eme A",B40)</f>
        <v>5eme A</v>
      </c>
      <c r="O8" s="615"/>
      <c r="P8" s="572">
        <f>AK15+AK19+AK23+AK27+O44/1000000</f>
        <v>0</v>
      </c>
      <c r="Q8" s="573"/>
      <c r="R8" s="103"/>
      <c r="S8" s="13">
        <v>1</v>
      </c>
      <c r="T8" s="605" t="str">
        <f>IF(D15="","2eme A",B37)</f>
        <v>2eme A</v>
      </c>
      <c r="U8" s="606"/>
      <c r="V8" s="568">
        <f>AQ15+AQ19+AQ23+AQ27+U44/1000000</f>
        <v>0</v>
      </c>
      <c r="W8" s="569"/>
    </row>
    <row r="9" spans="1:44" x14ac:dyDescent="0.3">
      <c r="A9" s="10">
        <v>2</v>
      </c>
      <c r="B9" s="501" t="s">
        <v>23</v>
      </c>
      <c r="C9" s="502"/>
      <c r="D9" s="495">
        <f>Z15+Y20+Y24+Y31+C45/1000000</f>
        <v>0</v>
      </c>
      <c r="E9" s="496"/>
      <c r="F9" s="103"/>
      <c r="G9" s="11">
        <v>2</v>
      </c>
      <c r="H9" s="497" t="s">
        <v>28</v>
      </c>
      <c r="I9" s="498"/>
      <c r="J9" s="499">
        <f>AF15+AE20+AE24+AE31+I45/1000000</f>
        <v>0</v>
      </c>
      <c r="K9" s="651"/>
      <c r="L9" s="110"/>
      <c r="M9" s="358">
        <v>2</v>
      </c>
      <c r="N9" s="614" t="str">
        <f>IF(D15="","4eme B",H39)</f>
        <v>4eme B</v>
      </c>
      <c r="O9" s="615"/>
      <c r="P9" s="572">
        <f>AL15+AK20+AK24+AK31+O45/1000000</f>
        <v>0</v>
      </c>
      <c r="Q9" s="573"/>
      <c r="R9" s="103"/>
      <c r="S9" s="13">
        <v>2</v>
      </c>
      <c r="T9" s="605" t="str">
        <f>IF(D15="","1er B",H36)</f>
        <v>1er B</v>
      </c>
      <c r="U9" s="606"/>
      <c r="V9" s="568">
        <f>AR15+AQ20+AQ24+AQ31+U45/1000000</f>
        <v>0</v>
      </c>
      <c r="W9" s="569"/>
      <c r="Y9" s="14"/>
    </row>
    <row r="10" spans="1:44" x14ac:dyDescent="0.3">
      <c r="A10" s="10">
        <v>3</v>
      </c>
      <c r="B10" s="501" t="s">
        <v>24</v>
      </c>
      <c r="C10" s="502"/>
      <c r="D10" s="495">
        <f>Y16+Z20+Z27+Y32+C46/1000000</f>
        <v>0</v>
      </c>
      <c r="E10" s="496"/>
      <c r="F10" s="103"/>
      <c r="G10" s="11">
        <v>3</v>
      </c>
      <c r="H10" s="497" t="s">
        <v>29</v>
      </c>
      <c r="I10" s="498"/>
      <c r="J10" s="499">
        <f>AE16+AF20+AF27+AE32+I46/1000000</f>
        <v>0</v>
      </c>
      <c r="K10" s="651"/>
      <c r="L10" s="110"/>
      <c r="M10" s="358">
        <v>3</v>
      </c>
      <c r="N10" s="614" t="str">
        <f>IF(D15="","4eme A",B39)</f>
        <v>4eme A</v>
      </c>
      <c r="O10" s="615"/>
      <c r="P10" s="572">
        <f>AK16+AL20+AL27+AK32+O46/1000000</f>
        <v>0</v>
      </c>
      <c r="Q10" s="573"/>
      <c r="R10" s="103"/>
      <c r="S10" s="13">
        <v>3</v>
      </c>
      <c r="T10" s="605" t="str">
        <f>IF(D15="","1er A",B36)</f>
        <v>1er A</v>
      </c>
      <c r="U10" s="606"/>
      <c r="V10" s="568">
        <f>AQ16+AR20+AR27+AQ32+U46/1000000</f>
        <v>0</v>
      </c>
      <c r="W10" s="569"/>
    </row>
    <row r="11" spans="1:44" x14ac:dyDescent="0.3">
      <c r="A11" s="306">
        <v>4</v>
      </c>
      <c r="B11" s="501" t="s">
        <v>25</v>
      </c>
      <c r="C11" s="654"/>
      <c r="D11" s="495">
        <f>Z16+Z23+Y28+Z31+C47/1000000</f>
        <v>0</v>
      </c>
      <c r="E11" s="496"/>
      <c r="F11" s="103"/>
      <c r="G11" s="307">
        <v>4</v>
      </c>
      <c r="H11" s="497" t="s">
        <v>37</v>
      </c>
      <c r="I11" s="655"/>
      <c r="J11" s="499">
        <f>AF16+AF23+AE28+AF31+I47/1000000</f>
        <v>0</v>
      </c>
      <c r="K11" s="651"/>
      <c r="L11" s="110"/>
      <c r="M11" s="359">
        <v>4</v>
      </c>
      <c r="N11" s="647" t="str">
        <f>IF(D15="","5eme B",H40)</f>
        <v>5eme B</v>
      </c>
      <c r="O11" s="648"/>
      <c r="P11" s="572">
        <f>AL16+AL23+AK28+AL31+O47/1000000</f>
        <v>0</v>
      </c>
      <c r="Q11" s="573"/>
      <c r="R11" s="103"/>
      <c r="S11" s="309">
        <v>4</v>
      </c>
      <c r="T11" s="649" t="str">
        <f>IF(D15="","2eme B",H37)</f>
        <v>2eme B</v>
      </c>
      <c r="U11" s="650"/>
      <c r="V11" s="568">
        <f>AR16+AR23+AQ28+AR31+U47/1000000</f>
        <v>0</v>
      </c>
      <c r="W11" s="569"/>
    </row>
    <row r="12" spans="1:44" ht="15" thickBot="1" x14ac:dyDescent="0.35">
      <c r="A12" s="15">
        <v>5</v>
      </c>
      <c r="B12" s="487" t="s">
        <v>26</v>
      </c>
      <c r="C12" s="488"/>
      <c r="D12" s="489">
        <f>Z19+Z24+Z28+Z32+C48/1000000</f>
        <v>0</v>
      </c>
      <c r="E12" s="490"/>
      <c r="F12" s="103"/>
      <c r="G12" s="16">
        <v>5</v>
      </c>
      <c r="H12" s="491" t="s">
        <v>38</v>
      </c>
      <c r="I12" s="492"/>
      <c r="J12" s="493">
        <f>AF19+AF24+AF28+AF32+I48/1000000</f>
        <v>0</v>
      </c>
      <c r="K12" s="658"/>
      <c r="L12" s="110"/>
      <c r="M12" s="360">
        <v>5</v>
      </c>
      <c r="N12" s="616" t="str">
        <f>IF(D16="","Moins bon 3e",IF(D38&lt;J38,B38,H38))</f>
        <v>Moins bon 3e</v>
      </c>
      <c r="O12" s="659"/>
      <c r="P12" s="564">
        <f>AL19+AL24+AL28+AL32+O48/1000000</f>
        <v>0</v>
      </c>
      <c r="Q12" s="565"/>
      <c r="R12" s="103"/>
      <c r="S12" s="18">
        <v>5</v>
      </c>
      <c r="T12" s="607" t="str">
        <f>IF(D15="","Meilleur 3e",IF(D38&gt;J38,B38,H38))</f>
        <v>Meilleur 3e</v>
      </c>
      <c r="U12" s="657"/>
      <c r="V12" s="560">
        <f>AR19+AR24+AR28+AR32+U48/1000000</f>
        <v>0</v>
      </c>
      <c r="W12" s="561"/>
    </row>
    <row r="13" spans="1:44" ht="15" thickBot="1" x14ac:dyDescent="0.35">
      <c r="A13" s="19"/>
      <c r="B13" s="2"/>
      <c r="C13" s="2"/>
      <c r="D13" s="2"/>
      <c r="E13" s="2"/>
      <c r="F13" s="2"/>
      <c r="G13" s="2"/>
      <c r="H13" s="2"/>
      <c r="I13" s="20"/>
      <c r="J13" s="2"/>
      <c r="K13" s="2"/>
      <c r="L13" s="110"/>
      <c r="M13" s="2"/>
      <c r="N13" s="2"/>
      <c r="O13" s="2"/>
      <c r="P13" s="2"/>
      <c r="Q13" s="2"/>
      <c r="R13" s="2"/>
      <c r="S13" s="2"/>
      <c r="T13" s="2"/>
      <c r="U13" s="2"/>
      <c r="V13" s="22"/>
      <c r="W13" s="23"/>
    </row>
    <row r="14" spans="1:44" s="29" customFormat="1" x14ac:dyDescent="0.3">
      <c r="A14" s="24"/>
      <c r="B14" s="483" t="s">
        <v>5</v>
      </c>
      <c r="C14" s="483"/>
      <c r="D14" s="483" t="s">
        <v>16</v>
      </c>
      <c r="E14" s="484"/>
      <c r="F14" s="25"/>
      <c r="G14" s="26"/>
      <c r="H14" s="485" t="s">
        <v>5</v>
      </c>
      <c r="I14" s="485"/>
      <c r="J14" s="485" t="s">
        <v>16</v>
      </c>
      <c r="K14" s="653"/>
      <c r="L14" s="111"/>
      <c r="M14" s="361"/>
      <c r="N14" s="556" t="s">
        <v>12</v>
      </c>
      <c r="O14" s="556"/>
      <c r="P14" s="556" t="s">
        <v>16</v>
      </c>
      <c r="Q14" s="557"/>
      <c r="R14" s="25"/>
      <c r="S14" s="28"/>
      <c r="T14" s="554" t="s">
        <v>12</v>
      </c>
      <c r="U14" s="554"/>
      <c r="V14" s="554" t="s">
        <v>16</v>
      </c>
      <c r="W14" s="555"/>
      <c r="Y14" s="1"/>
      <c r="Z14" s="1"/>
    </row>
    <row r="15" spans="1:44" x14ac:dyDescent="0.3">
      <c r="A15" s="30">
        <f>E4</f>
        <v>0.375</v>
      </c>
      <c r="B15" s="31" t="str">
        <f>B8</f>
        <v>Equipe 1</v>
      </c>
      <c r="C15" s="31" t="str">
        <f>B9</f>
        <v>Equipe 2</v>
      </c>
      <c r="D15" s="53"/>
      <c r="E15" s="54"/>
      <c r="F15" s="2"/>
      <c r="G15" s="32">
        <f>A16+$G$6+"00:02"</f>
        <v>0.38888888888888884</v>
      </c>
      <c r="H15" s="33" t="str">
        <f>H8</f>
        <v>Equipe 6</v>
      </c>
      <c r="I15" s="33" t="str">
        <f>H9</f>
        <v>Equipe 7</v>
      </c>
      <c r="J15" s="57"/>
      <c r="K15" s="355"/>
      <c r="L15" s="110"/>
      <c r="M15" s="362">
        <f>G32+$G$6+"00:02"+L5</f>
        <v>0.54166666666666619</v>
      </c>
      <c r="N15" s="35" t="str">
        <f>N8</f>
        <v>5eme A</v>
      </c>
      <c r="O15" s="35" t="str">
        <f>N9</f>
        <v>4eme B</v>
      </c>
      <c r="P15" s="61"/>
      <c r="Q15" s="62"/>
      <c r="R15" s="2"/>
      <c r="S15" s="36">
        <f>M16+$S$6+"00:02"</f>
        <v>0.55555555555555503</v>
      </c>
      <c r="T15" s="37" t="str">
        <f>T8</f>
        <v>2eme A</v>
      </c>
      <c r="U15" s="37" t="str">
        <f>T9</f>
        <v>1er B</v>
      </c>
      <c r="V15" s="65"/>
      <c r="W15" s="66"/>
      <c r="Y15" s="1">
        <f>IF(D15="",0,(IF(D15&gt;E15,3,IF(D15=E15,1,0))))</f>
        <v>0</v>
      </c>
      <c r="Z15" s="1">
        <f>IF(E15="",0,(IF(E15&gt;D15,3,IF(E15=D15,1,0))))</f>
        <v>0</v>
      </c>
      <c r="AE15" s="1">
        <f>IF(J15="",0,(IF(J15&gt;K15,3,IF(J15=K15,1,0))))</f>
        <v>0</v>
      </c>
      <c r="AF15" s="1">
        <f>IF(K15="",0,(IF(K15&gt;J15,3,IF(K15=J15,1,0))))</f>
        <v>0</v>
      </c>
      <c r="AK15" s="1">
        <f>IF(P15="",0,(IF(P15&gt;Q15,3,IF(P15=Q15,1,0))))</f>
        <v>0</v>
      </c>
      <c r="AL15" s="1">
        <f>IF(Q15="",0,(IF(Q15&gt;P15,3,IF(Q15=P15,1,0))))</f>
        <v>0</v>
      </c>
      <c r="AQ15" s="1">
        <f>IF(V15="",0,(IF(V15&gt;W15,3,IF(V15=W15,1,0))))</f>
        <v>0</v>
      </c>
      <c r="AR15" s="1">
        <f>IF(W15="",0,(IF(W15&gt;V15,3,IF(W15=V15,1,0))))</f>
        <v>0</v>
      </c>
    </row>
    <row r="16" spans="1:44" ht="15" thickBot="1" x14ac:dyDescent="0.35">
      <c r="A16" s="38">
        <f>A15+$G$6+"00:02"</f>
        <v>0.38194444444444442</v>
      </c>
      <c r="B16" s="39" t="str">
        <f>B10</f>
        <v>Equipe 3</v>
      </c>
      <c r="C16" s="39" t="str">
        <f>+B11</f>
        <v>Equipe 4</v>
      </c>
      <c r="D16" s="55"/>
      <c r="E16" s="56"/>
      <c r="F16" s="2"/>
      <c r="G16" s="40">
        <f>G15+$G$6+"00:02"</f>
        <v>0.39583333333333326</v>
      </c>
      <c r="H16" s="41" t="str">
        <f>H10</f>
        <v>Equipe 8</v>
      </c>
      <c r="I16" s="41" t="str">
        <f>+H11</f>
        <v>Equipe 9</v>
      </c>
      <c r="J16" s="59"/>
      <c r="K16" s="356"/>
      <c r="L16" s="110"/>
      <c r="M16" s="363">
        <f>M15+$S$6+"00:02"</f>
        <v>0.54861111111111061</v>
      </c>
      <c r="N16" s="43" t="str">
        <f>N10</f>
        <v>4eme A</v>
      </c>
      <c r="O16" s="43" t="str">
        <f>+N11</f>
        <v>5eme B</v>
      </c>
      <c r="P16" s="63"/>
      <c r="Q16" s="64"/>
      <c r="R16" s="2"/>
      <c r="S16" s="44">
        <f>S15+$S$6+"00:02"</f>
        <v>0.56249999999999944</v>
      </c>
      <c r="T16" s="45" t="str">
        <f>T10</f>
        <v>1er A</v>
      </c>
      <c r="U16" s="45" t="str">
        <f>+T11</f>
        <v>2eme B</v>
      </c>
      <c r="V16" s="67"/>
      <c r="W16" s="68"/>
      <c r="Y16" s="1">
        <f t="shared" ref="Y16:Y24" si="0">IF(D16="",0,(IF(D16&gt;E16,3,IF(D16=E16,1,0))))</f>
        <v>0</v>
      </c>
      <c r="Z16" s="1">
        <f t="shared" ref="Z16:Z24" si="1">IF(E16="",0,(IF(E16&gt;D16,3,IF(E16=D16,1,0))))</f>
        <v>0</v>
      </c>
      <c r="AE16" s="1">
        <f t="shared" ref="AE16:AE24" si="2">IF(J16="",0,(IF(J16&gt;K16,3,IF(J16=K16,1,0))))</f>
        <v>0</v>
      </c>
      <c r="AF16" s="1">
        <f t="shared" ref="AF16:AF24" si="3">IF(K16="",0,(IF(K16&gt;J16,3,IF(K16=J16,1,0))))</f>
        <v>0</v>
      </c>
      <c r="AK16" s="1">
        <f t="shared" ref="AK16:AK24" si="4">IF(P16="",0,(IF(P16&gt;Q16,3,IF(P16=Q16,1,0))))</f>
        <v>0</v>
      </c>
      <c r="AL16" s="1">
        <f t="shared" ref="AL16:AL24" si="5">IF(Q16="",0,(IF(Q16&gt;P16,3,IF(Q16=P16,1,0))))</f>
        <v>0</v>
      </c>
      <c r="AQ16" s="1">
        <f t="shared" ref="AQ16:AQ24" si="6">IF(V16="",0,(IF(V16&gt;W16,3,IF(V16=W16,1,0))))</f>
        <v>0</v>
      </c>
      <c r="AR16" s="1">
        <f t="shared" ref="AR16:AR24" si="7">IF(W16="",0,(IF(W16&gt;V16,3,IF(W16=V16,1,0))))</f>
        <v>0</v>
      </c>
    </row>
    <row r="17" spans="1:44" ht="15" thickBot="1" x14ac:dyDescent="0.35">
      <c r="A17" s="19"/>
      <c r="B17" s="2"/>
      <c r="C17" s="2"/>
      <c r="D17" s="281"/>
      <c r="E17" s="281"/>
      <c r="F17" s="2"/>
      <c r="G17" s="2"/>
      <c r="H17" s="2"/>
      <c r="I17" s="47"/>
      <c r="J17" s="281"/>
      <c r="K17" s="281"/>
      <c r="L17" s="110"/>
      <c r="M17" s="2"/>
      <c r="N17" s="2"/>
      <c r="O17" s="2"/>
      <c r="P17" s="281"/>
      <c r="Q17" s="281"/>
      <c r="R17" s="2"/>
      <c r="S17" s="2"/>
      <c r="T17" s="2"/>
      <c r="U17" s="2"/>
      <c r="V17" s="281"/>
      <c r="W17" s="280"/>
    </row>
    <row r="18" spans="1:44" s="29" customFormat="1" x14ac:dyDescent="0.3">
      <c r="A18" s="24"/>
      <c r="B18" s="483" t="s">
        <v>6</v>
      </c>
      <c r="C18" s="483"/>
      <c r="D18" s="483" t="s">
        <v>16</v>
      </c>
      <c r="E18" s="484"/>
      <c r="F18" s="25"/>
      <c r="G18" s="26"/>
      <c r="H18" s="485" t="s">
        <v>6</v>
      </c>
      <c r="I18" s="485"/>
      <c r="J18" s="485" t="s">
        <v>16</v>
      </c>
      <c r="K18" s="653"/>
      <c r="L18" s="111"/>
      <c r="M18" s="361"/>
      <c r="N18" s="556" t="s">
        <v>165</v>
      </c>
      <c r="O18" s="556"/>
      <c r="P18" s="556" t="s">
        <v>16</v>
      </c>
      <c r="Q18" s="557"/>
      <c r="R18" s="25"/>
      <c r="S18" s="28"/>
      <c r="T18" s="554" t="s">
        <v>165</v>
      </c>
      <c r="U18" s="554"/>
      <c r="V18" s="554" t="s">
        <v>16</v>
      </c>
      <c r="W18" s="555"/>
      <c r="Y18" s="1"/>
      <c r="Z18" s="1"/>
      <c r="AB18" s="1"/>
      <c r="AC18" s="1"/>
      <c r="AE18" s="1"/>
      <c r="AF18" s="1"/>
      <c r="AK18" s="1"/>
      <c r="AL18" s="1"/>
      <c r="AM18" s="1"/>
      <c r="AN18" s="1"/>
      <c r="AO18" s="1"/>
      <c r="AP18" s="1"/>
      <c r="AQ18" s="1"/>
      <c r="AR18" s="1"/>
    </row>
    <row r="19" spans="1:44" x14ac:dyDescent="0.3">
      <c r="A19" s="30">
        <f>G16+$G$6+"00:02"</f>
        <v>0.40277777777777768</v>
      </c>
      <c r="B19" s="31" t="str">
        <f>B8</f>
        <v>Equipe 1</v>
      </c>
      <c r="C19" s="31" t="str">
        <f>B12</f>
        <v>Equipe 5</v>
      </c>
      <c r="D19" s="53"/>
      <c r="E19" s="54"/>
      <c r="F19" s="2"/>
      <c r="G19" s="32">
        <f>A20+$G$6+"00:02"</f>
        <v>0.41666666666666652</v>
      </c>
      <c r="H19" s="33" t="str">
        <f>H8</f>
        <v>Equipe 6</v>
      </c>
      <c r="I19" s="33" t="str">
        <f>H12</f>
        <v>Equipe 10</v>
      </c>
      <c r="J19" s="57"/>
      <c r="K19" s="355"/>
      <c r="L19" s="110"/>
      <c r="M19" s="362">
        <f>S16+$S$6+"00:02"</f>
        <v>0.56944444444444386</v>
      </c>
      <c r="N19" s="35" t="str">
        <f>N8</f>
        <v>5eme A</v>
      </c>
      <c r="O19" s="35" t="str">
        <f>N12</f>
        <v>Moins bon 3e</v>
      </c>
      <c r="P19" s="61"/>
      <c r="Q19" s="62"/>
      <c r="R19" s="2"/>
      <c r="S19" s="36">
        <f>M20+$S$6+"00:02"</f>
        <v>0.5833333333333327</v>
      </c>
      <c r="T19" s="37" t="str">
        <f>T8</f>
        <v>2eme A</v>
      </c>
      <c r="U19" s="37" t="str">
        <f>T12</f>
        <v>Meilleur 3e</v>
      </c>
      <c r="V19" s="65"/>
      <c r="W19" s="66"/>
      <c r="Y19" s="1">
        <f t="shared" si="0"/>
        <v>0</v>
      </c>
      <c r="Z19" s="1">
        <f t="shared" si="1"/>
        <v>0</v>
      </c>
      <c r="AE19" s="1">
        <f t="shared" si="2"/>
        <v>0</v>
      </c>
      <c r="AF19" s="1">
        <f t="shared" si="3"/>
        <v>0</v>
      </c>
      <c r="AK19" s="1">
        <f t="shared" si="4"/>
        <v>0</v>
      </c>
      <c r="AL19" s="1">
        <f t="shared" si="5"/>
        <v>0</v>
      </c>
      <c r="AQ19" s="1">
        <f t="shared" si="6"/>
        <v>0</v>
      </c>
      <c r="AR19" s="1">
        <f t="shared" si="7"/>
        <v>0</v>
      </c>
    </row>
    <row r="20" spans="1:44" ht="15" thickBot="1" x14ac:dyDescent="0.35">
      <c r="A20" s="38">
        <f>A19+$G$6+"00:02"</f>
        <v>0.4097222222222221</v>
      </c>
      <c r="B20" s="39" t="str">
        <f>B9</f>
        <v>Equipe 2</v>
      </c>
      <c r="C20" s="39" t="str">
        <f>B10</f>
        <v>Equipe 3</v>
      </c>
      <c r="D20" s="55"/>
      <c r="E20" s="56"/>
      <c r="F20" s="2"/>
      <c r="G20" s="40">
        <f>G19+$G$6+"00:02"</f>
        <v>0.42361111111111094</v>
      </c>
      <c r="H20" s="41" t="str">
        <f>H9</f>
        <v>Equipe 7</v>
      </c>
      <c r="I20" s="41" t="str">
        <f>H10</f>
        <v>Equipe 8</v>
      </c>
      <c r="J20" s="59"/>
      <c r="K20" s="356"/>
      <c r="L20" s="110"/>
      <c r="M20" s="363">
        <f>M19+$S$6+"00:02"</f>
        <v>0.57638888888888828</v>
      </c>
      <c r="N20" s="43" t="str">
        <f>N9</f>
        <v>4eme B</v>
      </c>
      <c r="O20" s="43" t="str">
        <f>N10</f>
        <v>4eme A</v>
      </c>
      <c r="P20" s="63"/>
      <c r="Q20" s="64"/>
      <c r="R20" s="2"/>
      <c r="S20" s="44">
        <f>S19+$S$6+"00:02"</f>
        <v>0.59027777777777712</v>
      </c>
      <c r="T20" s="45" t="str">
        <f>T9</f>
        <v>1er B</v>
      </c>
      <c r="U20" s="45" t="str">
        <f>T10</f>
        <v>1er A</v>
      </c>
      <c r="V20" s="67"/>
      <c r="W20" s="68"/>
      <c r="Y20" s="1">
        <f t="shared" si="0"/>
        <v>0</v>
      </c>
      <c r="Z20" s="1">
        <f t="shared" si="1"/>
        <v>0</v>
      </c>
      <c r="AE20" s="1">
        <f t="shared" si="2"/>
        <v>0</v>
      </c>
      <c r="AF20" s="1">
        <f t="shared" si="3"/>
        <v>0</v>
      </c>
      <c r="AK20" s="1">
        <f t="shared" si="4"/>
        <v>0</v>
      </c>
      <c r="AL20" s="1">
        <f t="shared" si="5"/>
        <v>0</v>
      </c>
      <c r="AQ20" s="1">
        <f t="shared" si="6"/>
        <v>0</v>
      </c>
      <c r="AR20" s="1">
        <f t="shared" si="7"/>
        <v>0</v>
      </c>
    </row>
    <row r="21" spans="1:44" ht="15" thickBot="1" x14ac:dyDescent="0.35">
      <c r="A21" s="19"/>
      <c r="B21" s="2"/>
      <c r="C21" s="2"/>
      <c r="D21" s="281"/>
      <c r="E21" s="281"/>
      <c r="F21" s="2"/>
      <c r="G21" s="2"/>
      <c r="H21" s="2"/>
      <c r="I21" s="47"/>
      <c r="J21" s="281"/>
      <c r="K21" s="281"/>
      <c r="L21" s="110"/>
      <c r="M21" s="2"/>
      <c r="N21" s="2"/>
      <c r="O21" s="2"/>
      <c r="P21" s="281"/>
      <c r="Q21" s="281"/>
      <c r="R21" s="2"/>
      <c r="S21" s="2"/>
      <c r="T21" s="2"/>
      <c r="U21" s="2"/>
      <c r="V21" s="281"/>
      <c r="W21" s="280"/>
    </row>
    <row r="22" spans="1:44" s="29" customFormat="1" x14ac:dyDescent="0.3">
      <c r="A22" s="24"/>
      <c r="B22" s="483" t="s">
        <v>7</v>
      </c>
      <c r="C22" s="483"/>
      <c r="D22" s="483" t="s">
        <v>16</v>
      </c>
      <c r="E22" s="484"/>
      <c r="F22" s="25"/>
      <c r="G22" s="26"/>
      <c r="H22" s="485" t="s">
        <v>7</v>
      </c>
      <c r="I22" s="485"/>
      <c r="J22" s="485" t="s">
        <v>16</v>
      </c>
      <c r="K22" s="653"/>
      <c r="L22" s="111"/>
      <c r="M22" s="361"/>
      <c r="N22" s="556" t="s">
        <v>166</v>
      </c>
      <c r="O22" s="556"/>
      <c r="P22" s="556" t="s">
        <v>16</v>
      </c>
      <c r="Q22" s="557"/>
      <c r="R22" s="25"/>
      <c r="S22" s="28"/>
      <c r="T22" s="554" t="s">
        <v>166</v>
      </c>
      <c r="U22" s="554"/>
      <c r="V22" s="554" t="s">
        <v>16</v>
      </c>
      <c r="W22" s="555"/>
      <c r="Y22" s="1"/>
      <c r="Z22" s="1"/>
      <c r="AB22" s="1"/>
      <c r="AC22" s="1"/>
      <c r="AE22" s="1"/>
      <c r="AF22" s="1"/>
      <c r="AK22" s="1"/>
      <c r="AL22" s="1"/>
      <c r="AM22" s="1"/>
      <c r="AN22" s="1"/>
      <c r="AO22" s="1"/>
      <c r="AP22" s="1"/>
      <c r="AQ22" s="1"/>
      <c r="AR22" s="1"/>
    </row>
    <row r="23" spans="1:44" x14ac:dyDescent="0.3">
      <c r="A23" s="30">
        <f>G20+$G$6+"00:02"</f>
        <v>0.43055555555555536</v>
      </c>
      <c r="B23" s="31" t="str">
        <f>B8</f>
        <v>Equipe 1</v>
      </c>
      <c r="C23" s="31" t="str">
        <f>B11</f>
        <v>Equipe 4</v>
      </c>
      <c r="D23" s="53"/>
      <c r="E23" s="54"/>
      <c r="F23" s="2"/>
      <c r="G23" s="32">
        <f>A24+$G$6+"00:02"</f>
        <v>0.4444444444444442</v>
      </c>
      <c r="H23" s="33" t="str">
        <f>H8</f>
        <v>Equipe 6</v>
      </c>
      <c r="I23" s="33" t="str">
        <f>H11</f>
        <v>Equipe 9</v>
      </c>
      <c r="J23" s="57"/>
      <c r="K23" s="355"/>
      <c r="L23" s="110"/>
      <c r="M23" s="362">
        <f>S20+$S$6+"00:02"</f>
        <v>0.59722222222222154</v>
      </c>
      <c r="N23" s="35" t="str">
        <f>N8</f>
        <v>5eme A</v>
      </c>
      <c r="O23" s="35" t="str">
        <f>N11</f>
        <v>5eme B</v>
      </c>
      <c r="P23" s="61"/>
      <c r="Q23" s="62"/>
      <c r="R23" s="2"/>
      <c r="S23" s="36">
        <f>M24+$S$6+"00:02"</f>
        <v>0.61111111111111038</v>
      </c>
      <c r="T23" s="37" t="str">
        <f>T8</f>
        <v>2eme A</v>
      </c>
      <c r="U23" s="37" t="str">
        <f>T11</f>
        <v>2eme B</v>
      </c>
      <c r="V23" s="65"/>
      <c r="W23" s="66"/>
      <c r="Y23" s="1">
        <f t="shared" si="0"/>
        <v>0</v>
      </c>
      <c r="Z23" s="1">
        <f t="shared" si="1"/>
        <v>0</v>
      </c>
      <c r="AE23" s="1">
        <f t="shared" si="2"/>
        <v>0</v>
      </c>
      <c r="AF23" s="1">
        <f t="shared" si="3"/>
        <v>0</v>
      </c>
      <c r="AK23" s="1">
        <f t="shared" si="4"/>
        <v>0</v>
      </c>
      <c r="AL23" s="1">
        <f t="shared" si="5"/>
        <v>0</v>
      </c>
      <c r="AQ23" s="1">
        <f t="shared" si="6"/>
        <v>0</v>
      </c>
      <c r="AR23" s="1">
        <f t="shared" si="7"/>
        <v>0</v>
      </c>
    </row>
    <row r="24" spans="1:44" ht="15" thickBot="1" x14ac:dyDescent="0.35">
      <c r="A24" s="38">
        <f>A23+$G$6+"00:02"</f>
        <v>0.43749999999999978</v>
      </c>
      <c r="B24" s="39" t="str">
        <f>B9</f>
        <v>Equipe 2</v>
      </c>
      <c r="C24" s="39" t="str">
        <f>B12</f>
        <v>Equipe 5</v>
      </c>
      <c r="D24" s="55"/>
      <c r="E24" s="56"/>
      <c r="F24" s="2"/>
      <c r="G24" s="40">
        <f>G23+$G$6+"00:02"</f>
        <v>0.45138888888888862</v>
      </c>
      <c r="H24" s="41" t="str">
        <f>H9</f>
        <v>Equipe 7</v>
      </c>
      <c r="I24" s="41" t="str">
        <f>H12</f>
        <v>Equipe 10</v>
      </c>
      <c r="J24" s="59"/>
      <c r="K24" s="356"/>
      <c r="L24" s="110"/>
      <c r="M24" s="363">
        <f>M23+$S$6+"00:02"</f>
        <v>0.60416666666666596</v>
      </c>
      <c r="N24" s="43" t="str">
        <f>N9</f>
        <v>4eme B</v>
      </c>
      <c r="O24" s="43" t="str">
        <f>N12</f>
        <v>Moins bon 3e</v>
      </c>
      <c r="P24" s="63"/>
      <c r="Q24" s="64"/>
      <c r="R24" s="2"/>
      <c r="S24" s="44">
        <f>S23+$S$6+"00:02"</f>
        <v>0.6180555555555548</v>
      </c>
      <c r="T24" s="45" t="str">
        <f>T9</f>
        <v>1er B</v>
      </c>
      <c r="U24" s="45" t="str">
        <f>T12</f>
        <v>Meilleur 3e</v>
      </c>
      <c r="V24" s="67"/>
      <c r="W24" s="68"/>
      <c r="Y24" s="1">
        <f t="shared" si="0"/>
        <v>0</v>
      </c>
      <c r="Z24" s="1">
        <f t="shared" si="1"/>
        <v>0</v>
      </c>
      <c r="AE24" s="1">
        <f t="shared" si="2"/>
        <v>0</v>
      </c>
      <c r="AF24" s="1">
        <f t="shared" si="3"/>
        <v>0</v>
      </c>
      <c r="AK24" s="1">
        <f t="shared" si="4"/>
        <v>0</v>
      </c>
      <c r="AL24" s="1">
        <f t="shared" si="5"/>
        <v>0</v>
      </c>
      <c r="AQ24" s="1">
        <f t="shared" si="6"/>
        <v>0</v>
      </c>
      <c r="AR24" s="1">
        <f t="shared" si="7"/>
        <v>0</v>
      </c>
    </row>
    <row r="25" spans="1:44" ht="15" thickBot="1" x14ac:dyDescent="0.35">
      <c r="A25" s="163"/>
      <c r="B25" s="138"/>
      <c r="C25" s="138"/>
      <c r="D25" s="161"/>
      <c r="E25" s="161"/>
      <c r="F25" s="85"/>
      <c r="G25" s="137"/>
      <c r="H25" s="138"/>
      <c r="I25" s="138"/>
      <c r="J25" s="161"/>
      <c r="K25" s="161"/>
      <c r="L25" s="110"/>
      <c r="M25" s="137"/>
      <c r="N25" s="138"/>
      <c r="O25" s="138"/>
      <c r="P25" s="161"/>
      <c r="Q25" s="161"/>
      <c r="R25" s="85"/>
      <c r="S25" s="137"/>
      <c r="T25" s="138"/>
      <c r="U25" s="138"/>
      <c r="V25" s="161"/>
      <c r="W25" s="162"/>
    </row>
    <row r="26" spans="1:44" s="29" customFormat="1" x14ac:dyDescent="0.3">
      <c r="A26" s="24"/>
      <c r="B26" s="483" t="s">
        <v>10</v>
      </c>
      <c r="C26" s="483"/>
      <c r="D26" s="483" t="s">
        <v>16</v>
      </c>
      <c r="E26" s="484"/>
      <c r="F26" s="25"/>
      <c r="G26" s="26"/>
      <c r="H26" s="485" t="s">
        <v>10</v>
      </c>
      <c r="I26" s="485"/>
      <c r="J26" s="485" t="s">
        <v>16</v>
      </c>
      <c r="K26" s="653"/>
      <c r="L26" s="111"/>
      <c r="M26" s="361"/>
      <c r="N26" s="556" t="s">
        <v>238</v>
      </c>
      <c r="O26" s="556"/>
      <c r="P26" s="556" t="s">
        <v>16</v>
      </c>
      <c r="Q26" s="557"/>
      <c r="R26" s="25"/>
      <c r="S26" s="28"/>
      <c r="T26" s="554" t="s">
        <v>238</v>
      </c>
      <c r="U26" s="554"/>
      <c r="V26" s="554" t="s">
        <v>16</v>
      </c>
      <c r="W26" s="555"/>
      <c r="Y26" s="1"/>
      <c r="Z26" s="1"/>
      <c r="AB26" s="1"/>
      <c r="AC26" s="1"/>
      <c r="AE26" s="1"/>
      <c r="AF26" s="1"/>
      <c r="AK26" s="1"/>
      <c r="AL26" s="1"/>
      <c r="AM26" s="1"/>
      <c r="AN26" s="1"/>
      <c r="AO26" s="1"/>
      <c r="AP26" s="1"/>
      <c r="AQ26" s="1"/>
      <c r="AR26" s="1"/>
    </row>
    <row r="27" spans="1:44" x14ac:dyDescent="0.3">
      <c r="A27" s="30">
        <f>G24+$G$6+"00:02"</f>
        <v>0.45833333333333304</v>
      </c>
      <c r="B27" s="31" t="str">
        <f>B8</f>
        <v>Equipe 1</v>
      </c>
      <c r="C27" s="31" t="str">
        <f>B10</f>
        <v>Equipe 3</v>
      </c>
      <c r="D27" s="53"/>
      <c r="E27" s="54"/>
      <c r="F27" s="2"/>
      <c r="G27" s="32">
        <f>A28+$G$6+"00:02"</f>
        <v>0.47222222222222188</v>
      </c>
      <c r="H27" s="33" t="str">
        <f>H8</f>
        <v>Equipe 6</v>
      </c>
      <c r="I27" s="33" t="str">
        <f>H10</f>
        <v>Equipe 8</v>
      </c>
      <c r="J27" s="57"/>
      <c r="K27" s="355"/>
      <c r="L27" s="110"/>
      <c r="M27" s="362">
        <f>S24+$S$6+"00:02"</f>
        <v>0.62499999999999922</v>
      </c>
      <c r="N27" s="35" t="str">
        <f>N8</f>
        <v>5eme A</v>
      </c>
      <c r="O27" s="35" t="str">
        <f>N10</f>
        <v>4eme A</v>
      </c>
      <c r="P27" s="61"/>
      <c r="Q27" s="62"/>
      <c r="R27" s="2"/>
      <c r="S27" s="36">
        <f>M28+$S$6+"00:02"</f>
        <v>0.63888888888888806</v>
      </c>
      <c r="T27" s="37" t="str">
        <f>T8</f>
        <v>2eme A</v>
      </c>
      <c r="U27" s="37" t="str">
        <f>T10</f>
        <v>1er A</v>
      </c>
      <c r="V27" s="65"/>
      <c r="W27" s="66"/>
      <c r="Y27" s="1">
        <f t="shared" ref="Y27:Y28" si="8">IF(D27="",0,(IF(D27&gt;E27,3,IF(D27=E27,1,0))))</f>
        <v>0</v>
      </c>
      <c r="Z27" s="1">
        <f t="shared" ref="Z27:Z28" si="9">IF(E27="",0,(IF(E27&gt;D27,3,IF(E27=D27,1,0))))</f>
        <v>0</v>
      </c>
      <c r="AE27" s="1">
        <f t="shared" ref="AE27:AE28" si="10">IF(J27="",0,(IF(J27&gt;K27,3,IF(J27=K27,1,0))))</f>
        <v>0</v>
      </c>
      <c r="AF27" s="1">
        <f t="shared" ref="AF27:AF28" si="11">IF(K27="",0,(IF(K27&gt;J27,3,IF(K27=J27,1,0))))</f>
        <v>0</v>
      </c>
      <c r="AK27" s="1">
        <f t="shared" ref="AK27:AK28" si="12">IF(P27="",0,(IF(P27&gt;Q27,3,IF(P27=Q27,1,0))))</f>
        <v>0</v>
      </c>
      <c r="AL27" s="1">
        <f t="shared" ref="AL27:AL28" si="13">IF(Q27="",0,(IF(Q27&gt;P27,3,IF(Q27=P27,1,0))))</f>
        <v>0</v>
      </c>
      <c r="AQ27" s="1">
        <f t="shared" ref="AQ27:AQ28" si="14">IF(V27="",0,(IF(V27&gt;W27,3,IF(V27=W27,1,0))))</f>
        <v>0</v>
      </c>
      <c r="AR27" s="1">
        <f t="shared" ref="AR27:AR28" si="15">IF(W27="",0,(IF(W27&gt;V27,3,IF(W27=V27,1,0))))</f>
        <v>0</v>
      </c>
    </row>
    <row r="28" spans="1:44" ht="15" thickBot="1" x14ac:dyDescent="0.35">
      <c r="A28" s="38">
        <f>A27+$G$6+"00:02"</f>
        <v>0.46527777777777746</v>
      </c>
      <c r="B28" s="39" t="str">
        <f>B11</f>
        <v>Equipe 4</v>
      </c>
      <c r="C28" s="39" t="str">
        <f>B12</f>
        <v>Equipe 5</v>
      </c>
      <c r="D28" s="55"/>
      <c r="E28" s="56"/>
      <c r="F28" s="2"/>
      <c r="G28" s="40">
        <f>G27+$G$6+"00:02"</f>
        <v>0.4791666666666663</v>
      </c>
      <c r="H28" s="41" t="str">
        <f>H11</f>
        <v>Equipe 9</v>
      </c>
      <c r="I28" s="41" t="str">
        <f>H12</f>
        <v>Equipe 10</v>
      </c>
      <c r="J28" s="59"/>
      <c r="K28" s="356"/>
      <c r="L28" s="110"/>
      <c r="M28" s="363">
        <f>M27+$S$6+"00:02"</f>
        <v>0.63194444444444364</v>
      </c>
      <c r="N28" s="43" t="str">
        <f>N11</f>
        <v>5eme B</v>
      </c>
      <c r="O28" s="43" t="str">
        <f>N12</f>
        <v>Moins bon 3e</v>
      </c>
      <c r="P28" s="63"/>
      <c r="Q28" s="64"/>
      <c r="R28" s="2"/>
      <c r="S28" s="44">
        <f>S27+$S$6+"00:02"</f>
        <v>0.64583333333333248</v>
      </c>
      <c r="T28" s="45" t="str">
        <f>T11</f>
        <v>2eme B</v>
      </c>
      <c r="U28" s="45" t="str">
        <f>T12</f>
        <v>Meilleur 3e</v>
      </c>
      <c r="V28" s="67"/>
      <c r="W28" s="68"/>
      <c r="Y28" s="1">
        <f t="shared" si="8"/>
        <v>0</v>
      </c>
      <c r="Z28" s="1">
        <f t="shared" si="9"/>
        <v>0</v>
      </c>
      <c r="AE28" s="1">
        <f t="shared" si="10"/>
        <v>0</v>
      </c>
      <c r="AF28" s="1">
        <f t="shared" si="11"/>
        <v>0</v>
      </c>
      <c r="AK28" s="1">
        <f t="shared" si="12"/>
        <v>0</v>
      </c>
      <c r="AL28" s="1">
        <f t="shared" si="13"/>
        <v>0</v>
      </c>
      <c r="AQ28" s="1">
        <f t="shared" si="14"/>
        <v>0</v>
      </c>
      <c r="AR28" s="1">
        <f t="shared" si="15"/>
        <v>0</v>
      </c>
    </row>
    <row r="29" spans="1:44" ht="15" thickBot="1" x14ac:dyDescent="0.35">
      <c r="A29" s="163"/>
      <c r="B29" s="138"/>
      <c r="C29" s="138"/>
      <c r="D29" s="161"/>
      <c r="E29" s="161"/>
      <c r="F29" s="85"/>
      <c r="G29" s="137"/>
      <c r="H29" s="138"/>
      <c r="I29" s="138"/>
      <c r="J29" s="161"/>
      <c r="K29" s="161"/>
      <c r="L29" s="110"/>
      <c r="M29" s="137"/>
      <c r="N29" s="138"/>
      <c r="O29" s="138"/>
      <c r="P29" s="161"/>
      <c r="Q29" s="161"/>
      <c r="R29" s="85"/>
      <c r="S29" s="137"/>
      <c r="T29" s="138"/>
      <c r="U29" s="138"/>
      <c r="V29" s="161"/>
      <c r="W29" s="162"/>
    </row>
    <row r="30" spans="1:44" s="29" customFormat="1" x14ac:dyDescent="0.3">
      <c r="A30" s="24"/>
      <c r="B30" s="483" t="s">
        <v>11</v>
      </c>
      <c r="C30" s="483"/>
      <c r="D30" s="483" t="s">
        <v>16</v>
      </c>
      <c r="E30" s="484"/>
      <c r="F30" s="25"/>
      <c r="G30" s="26"/>
      <c r="H30" s="485" t="s">
        <v>11</v>
      </c>
      <c r="I30" s="485"/>
      <c r="J30" s="485" t="s">
        <v>16</v>
      </c>
      <c r="K30" s="653"/>
      <c r="L30" s="111"/>
      <c r="M30" s="361"/>
      <c r="N30" s="556" t="s">
        <v>239</v>
      </c>
      <c r="O30" s="556"/>
      <c r="P30" s="556" t="s">
        <v>16</v>
      </c>
      <c r="Q30" s="557"/>
      <c r="R30" s="25"/>
      <c r="S30" s="28"/>
      <c r="T30" s="554" t="s">
        <v>239</v>
      </c>
      <c r="U30" s="554"/>
      <c r="V30" s="554" t="s">
        <v>16</v>
      </c>
      <c r="W30" s="555"/>
      <c r="Y30" s="1"/>
      <c r="Z30" s="1"/>
      <c r="AB30" s="1"/>
      <c r="AC30" s="1"/>
      <c r="AE30" s="1"/>
      <c r="AF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">
      <c r="A31" s="30">
        <f>G28+$G$6+"00:02"</f>
        <v>0.48611111111111072</v>
      </c>
      <c r="B31" s="31" t="str">
        <f>B9</f>
        <v>Equipe 2</v>
      </c>
      <c r="C31" s="31" t="str">
        <f>B11</f>
        <v>Equipe 4</v>
      </c>
      <c r="D31" s="53"/>
      <c r="E31" s="54"/>
      <c r="F31" s="2"/>
      <c r="G31" s="32">
        <f>A32+$G$6+"00:02"</f>
        <v>0.49999999999999956</v>
      </c>
      <c r="H31" s="33" t="str">
        <f>H9</f>
        <v>Equipe 7</v>
      </c>
      <c r="I31" s="33" t="str">
        <f>H11</f>
        <v>Equipe 9</v>
      </c>
      <c r="J31" s="57"/>
      <c r="K31" s="355"/>
      <c r="L31" s="110"/>
      <c r="M31" s="362">
        <f>S28+$S$6+"00:02"</f>
        <v>0.6527777777777769</v>
      </c>
      <c r="N31" s="35" t="str">
        <f>N9</f>
        <v>4eme B</v>
      </c>
      <c r="O31" s="35" t="str">
        <f>N11</f>
        <v>5eme B</v>
      </c>
      <c r="P31" s="61"/>
      <c r="Q31" s="62"/>
      <c r="R31" s="2"/>
      <c r="S31" s="36">
        <f>M32+$S$6+"00:02"</f>
        <v>0.66666666666666574</v>
      </c>
      <c r="T31" s="37" t="str">
        <f>T9</f>
        <v>1er B</v>
      </c>
      <c r="U31" s="37" t="str">
        <f>T11</f>
        <v>2eme B</v>
      </c>
      <c r="V31" s="65"/>
      <c r="W31" s="66"/>
      <c r="Y31" s="1">
        <f t="shared" ref="Y31:Y32" si="16">IF(D31="",0,(IF(D31&gt;E31,3,IF(D31=E31,1,0))))</f>
        <v>0</v>
      </c>
      <c r="Z31" s="1">
        <f t="shared" ref="Z31:Z32" si="17">IF(E31="",0,(IF(E31&gt;D31,3,IF(E31=D31,1,0))))</f>
        <v>0</v>
      </c>
      <c r="AE31" s="1">
        <f t="shared" ref="AE31:AE32" si="18">IF(J31="",0,(IF(J31&gt;K31,3,IF(J31=K31,1,0))))</f>
        <v>0</v>
      </c>
      <c r="AF31" s="1">
        <f t="shared" ref="AF31:AF32" si="19">IF(K31="",0,(IF(K31&gt;J31,3,IF(K31=J31,1,0))))</f>
        <v>0</v>
      </c>
      <c r="AK31" s="1">
        <f t="shared" ref="AK31:AK32" si="20">IF(P31="",0,(IF(P31&gt;Q31,3,IF(P31=Q31,1,0))))</f>
        <v>0</v>
      </c>
      <c r="AL31" s="1">
        <f t="shared" ref="AL31:AL32" si="21">IF(Q31="",0,(IF(Q31&gt;P31,3,IF(Q31=P31,1,0))))</f>
        <v>0</v>
      </c>
      <c r="AQ31" s="1">
        <f t="shared" ref="AQ31:AQ32" si="22">IF(V31="",0,(IF(V31&gt;W31,3,IF(V31=W31,1,0))))</f>
        <v>0</v>
      </c>
      <c r="AR31" s="1">
        <f t="shared" ref="AR31:AR32" si="23">IF(W31="",0,(IF(W31&gt;V31,3,IF(W31=V31,1,0))))</f>
        <v>0</v>
      </c>
    </row>
    <row r="32" spans="1:44" ht="15" thickBot="1" x14ac:dyDescent="0.35">
      <c r="A32" s="38">
        <f>A31+$G$6+"00:02"</f>
        <v>0.49305555555555514</v>
      </c>
      <c r="B32" s="39" t="str">
        <f>B10</f>
        <v>Equipe 3</v>
      </c>
      <c r="C32" s="39" t="str">
        <f>B12</f>
        <v>Equipe 5</v>
      </c>
      <c r="D32" s="55"/>
      <c r="E32" s="56"/>
      <c r="F32" s="47"/>
      <c r="G32" s="40">
        <f>G31+$G$6+"00:02"</f>
        <v>0.50694444444444398</v>
      </c>
      <c r="H32" s="41" t="str">
        <f>H10</f>
        <v>Equipe 8</v>
      </c>
      <c r="I32" s="41" t="str">
        <f>H12</f>
        <v>Equipe 10</v>
      </c>
      <c r="J32" s="59"/>
      <c r="K32" s="356"/>
      <c r="L32" s="110"/>
      <c r="M32" s="363">
        <f>M31+$S$6+"00:02"</f>
        <v>0.65972222222222132</v>
      </c>
      <c r="N32" s="43" t="str">
        <f>N10</f>
        <v>4eme A</v>
      </c>
      <c r="O32" s="43" t="str">
        <f>N12</f>
        <v>Moins bon 3e</v>
      </c>
      <c r="P32" s="63"/>
      <c r="Q32" s="64"/>
      <c r="R32" s="47"/>
      <c r="S32" s="44">
        <f>S31+$S$6+"00:02"</f>
        <v>0.67361111111111016</v>
      </c>
      <c r="T32" s="45" t="str">
        <f>T10</f>
        <v>1er A</v>
      </c>
      <c r="U32" s="45" t="str">
        <f>T12</f>
        <v>Meilleur 3e</v>
      </c>
      <c r="V32" s="67"/>
      <c r="W32" s="68"/>
      <c r="Y32" s="1">
        <f t="shared" si="16"/>
        <v>0</v>
      </c>
      <c r="Z32" s="1">
        <f t="shared" si="17"/>
        <v>0</v>
      </c>
      <c r="AE32" s="1">
        <f t="shared" si="18"/>
        <v>0</v>
      </c>
      <c r="AF32" s="1">
        <f t="shared" si="19"/>
        <v>0</v>
      </c>
      <c r="AK32" s="1">
        <f t="shared" si="20"/>
        <v>0</v>
      </c>
      <c r="AL32" s="1">
        <f t="shared" si="21"/>
        <v>0</v>
      </c>
      <c r="AQ32" s="1">
        <f t="shared" si="22"/>
        <v>0</v>
      </c>
      <c r="AR32" s="1">
        <f t="shared" si="23"/>
        <v>0</v>
      </c>
    </row>
    <row r="33" spans="1:25" ht="25.05" customHeight="1" thickBot="1" x14ac:dyDescent="0.35">
      <c r="A33" s="10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1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07"/>
      <c r="Y33" s="1" t="str">
        <f t="shared" ref="Y33" si="24">IF(D33="","",(IF(D33&gt;E33,3,IF(D33=E33,1,0))))</f>
        <v/>
      </c>
    </row>
    <row r="34" spans="1:25" ht="16.2" thickBot="1" x14ac:dyDescent="0.35">
      <c r="A34" s="635" t="s">
        <v>60</v>
      </c>
      <c r="B34" s="636"/>
      <c r="C34" s="636"/>
      <c r="D34" s="636"/>
      <c r="E34" s="636"/>
      <c r="F34" s="636"/>
      <c r="G34" s="636"/>
      <c r="H34" s="636"/>
      <c r="I34" s="636"/>
      <c r="J34" s="636"/>
      <c r="K34" s="637"/>
      <c r="L34" s="110"/>
      <c r="M34" s="639" t="s">
        <v>47</v>
      </c>
      <c r="N34" s="636"/>
      <c r="O34" s="636"/>
      <c r="P34" s="636"/>
      <c r="Q34" s="636"/>
      <c r="R34" s="636"/>
      <c r="S34" s="636"/>
      <c r="T34" s="636"/>
      <c r="U34" s="636"/>
      <c r="V34" s="636"/>
      <c r="W34" s="640"/>
    </row>
    <row r="35" spans="1:25" x14ac:dyDescent="0.3">
      <c r="A35" s="81" t="s">
        <v>21</v>
      </c>
      <c r="B35" s="481" t="s">
        <v>41</v>
      </c>
      <c r="C35" s="481"/>
      <c r="D35" s="481" t="s">
        <v>15</v>
      </c>
      <c r="E35" s="482"/>
      <c r="F35" s="543"/>
      <c r="G35" s="81" t="s">
        <v>21</v>
      </c>
      <c r="H35" s="481" t="s">
        <v>42</v>
      </c>
      <c r="I35" s="481"/>
      <c r="J35" s="481" t="s">
        <v>15</v>
      </c>
      <c r="K35" s="542"/>
      <c r="L35" s="110"/>
      <c r="M35" s="278" t="s">
        <v>21</v>
      </c>
      <c r="N35" s="481" t="s">
        <v>30</v>
      </c>
      <c r="O35" s="481"/>
      <c r="P35" s="481" t="s">
        <v>15</v>
      </c>
      <c r="Q35" s="482"/>
      <c r="R35" s="543"/>
      <c r="S35" s="81" t="s">
        <v>21</v>
      </c>
      <c r="T35" s="481" t="s">
        <v>31</v>
      </c>
      <c r="U35" s="481"/>
      <c r="V35" s="481" t="s">
        <v>15</v>
      </c>
      <c r="W35" s="482"/>
    </row>
    <row r="36" spans="1:25" x14ac:dyDescent="0.3">
      <c r="A36" s="49">
        <v>1</v>
      </c>
      <c r="B36" s="450" t="str">
        <f>VLOOKUP($A36,$A$44:$D$48,2,FALSE)</f>
        <v>Equipe 1</v>
      </c>
      <c r="C36" s="450"/>
      <c r="D36" s="453">
        <f>VLOOKUP($A36,$A$44:$D$48,4,FALSE)</f>
        <v>4.9999999999999998E-7</v>
      </c>
      <c r="E36" s="454"/>
      <c r="F36" s="544"/>
      <c r="G36" s="49">
        <v>1</v>
      </c>
      <c r="H36" s="450" t="str">
        <f>VLOOKUP($G36,$G$44:$J$48,2,FALSE)</f>
        <v>Equipe 6</v>
      </c>
      <c r="I36" s="450"/>
      <c r="J36" s="453">
        <f>VLOOKUP($G36,$G$44:$J$48,4,FALSE)</f>
        <v>4.9999999999999998E-7</v>
      </c>
      <c r="K36" s="652"/>
      <c r="L36" s="110"/>
      <c r="M36" s="350">
        <v>1</v>
      </c>
      <c r="N36" s="450" t="str">
        <f>VLOOKUP($M36,$M$44:$P$48,2,FALSE)</f>
        <v>5eme A</v>
      </c>
      <c r="O36" s="450"/>
      <c r="P36" s="453">
        <f>VLOOKUP($M36,$M$44:$P$48,4,FALSE)</f>
        <v>4.9999999999999998E-7</v>
      </c>
      <c r="Q36" s="454"/>
      <c r="R36" s="544"/>
      <c r="S36" s="49">
        <v>1</v>
      </c>
      <c r="T36" s="450" t="str">
        <f>VLOOKUP($S36,$S$44:$V$48,2,FALSE)</f>
        <v>2eme A</v>
      </c>
      <c r="U36" s="450"/>
      <c r="V36" s="453">
        <f>VLOOKUP($S36,$S$44:$V$48,4,FALSE)</f>
        <v>4.9999999999999998E-7</v>
      </c>
      <c r="W36" s="454"/>
    </row>
    <row r="37" spans="1:25" x14ac:dyDescent="0.3">
      <c r="A37" s="49">
        <v>2</v>
      </c>
      <c r="B37" s="594" t="str">
        <f>VLOOKUP($A37,$A$44:$D$48,2,FALSE)</f>
        <v>Equipe 2</v>
      </c>
      <c r="C37" s="595"/>
      <c r="D37" s="453">
        <f>VLOOKUP($A37,$A$44:$D$48,4,FALSE)</f>
        <v>3.9999999999999998E-7</v>
      </c>
      <c r="E37" s="454"/>
      <c r="F37" s="544"/>
      <c r="G37" s="49">
        <v>2</v>
      </c>
      <c r="H37" s="450" t="str">
        <f>VLOOKUP($G37,$G$44:$J$48,2,FALSE)</f>
        <v>Equipe 7</v>
      </c>
      <c r="I37" s="450"/>
      <c r="J37" s="453">
        <f>VLOOKUP($G37,$G$44:$J$48,4,FALSE)</f>
        <v>3.9999999999999998E-7</v>
      </c>
      <c r="K37" s="652"/>
      <c r="L37" s="110"/>
      <c r="M37" s="350">
        <v>2</v>
      </c>
      <c r="N37" s="450" t="str">
        <f>VLOOKUP($M37,$M$44:$P$48,2,FALSE)</f>
        <v>4eme B</v>
      </c>
      <c r="O37" s="450"/>
      <c r="P37" s="453">
        <f>VLOOKUP($M37,$M$44:$P$48,4,FALSE)</f>
        <v>3.9999999999999998E-7</v>
      </c>
      <c r="Q37" s="454"/>
      <c r="R37" s="544"/>
      <c r="S37" s="49">
        <v>2</v>
      </c>
      <c r="T37" s="450" t="str">
        <f>VLOOKUP($S37,$S$44:$V$48,2,FALSE)</f>
        <v>1er B</v>
      </c>
      <c r="U37" s="450"/>
      <c r="V37" s="453">
        <f>VLOOKUP($S37,$S$44:$V$48,4,FALSE)</f>
        <v>3.9999999999999998E-7</v>
      </c>
      <c r="W37" s="454"/>
    </row>
    <row r="38" spans="1:25" x14ac:dyDescent="0.3">
      <c r="A38" s="49">
        <v>3</v>
      </c>
      <c r="B38" s="594" t="str">
        <f>VLOOKUP($A38,$A$44:$D$48,2,FALSE)</f>
        <v>Equipe 3</v>
      </c>
      <c r="C38" s="595"/>
      <c r="D38" s="453">
        <f>VLOOKUP($A38,$A$44:$D$48,4,FALSE)</f>
        <v>2.9999999999999999E-7</v>
      </c>
      <c r="E38" s="454"/>
      <c r="F38" s="544"/>
      <c r="G38" s="49">
        <v>3</v>
      </c>
      <c r="H38" s="450" t="str">
        <f>VLOOKUP($G38,$G$44:$J$48,2,FALSE)</f>
        <v>Equipe 8</v>
      </c>
      <c r="I38" s="450"/>
      <c r="J38" s="453">
        <f>VLOOKUP($G38,$G$44:$J$48,4,FALSE)</f>
        <v>2.9999999999999999E-7</v>
      </c>
      <c r="K38" s="652"/>
      <c r="L38" s="110"/>
      <c r="M38" s="350">
        <v>3</v>
      </c>
      <c r="N38" s="450" t="str">
        <f>VLOOKUP($M38,$M$44:$P$48,2,FALSE)</f>
        <v>4eme A</v>
      </c>
      <c r="O38" s="450"/>
      <c r="P38" s="453">
        <f>VLOOKUP($M38,$M$44:$P$48,4,FALSE)</f>
        <v>2.9999999999999999E-7</v>
      </c>
      <c r="Q38" s="454"/>
      <c r="R38" s="544"/>
      <c r="S38" s="49">
        <v>3</v>
      </c>
      <c r="T38" s="450" t="str">
        <f>VLOOKUP($S38,$S$44:$V$48,2,FALSE)</f>
        <v>1er A</v>
      </c>
      <c r="U38" s="450"/>
      <c r="V38" s="453">
        <f>VLOOKUP($S38,$S$44:$V$48,4,FALSE)</f>
        <v>2.9999999999999999E-7</v>
      </c>
      <c r="W38" s="454"/>
    </row>
    <row r="39" spans="1:25" x14ac:dyDescent="0.3">
      <c r="A39" s="108">
        <v>4</v>
      </c>
      <c r="B39" s="594" t="str">
        <f>VLOOKUP($A39,$A$44:$D$48,2,FALSE)</f>
        <v>Equipe 4</v>
      </c>
      <c r="C39" s="595"/>
      <c r="D39" s="453">
        <f>VLOOKUP($A39,$A$44:$D$48,4,FALSE)</f>
        <v>1.9999999999999999E-7</v>
      </c>
      <c r="E39" s="454"/>
      <c r="F39" s="544"/>
      <c r="G39" s="108">
        <v>4</v>
      </c>
      <c r="H39" s="450" t="str">
        <f>VLOOKUP($G39,$G$44:$J$48,2,FALSE)</f>
        <v>Equipe 9</v>
      </c>
      <c r="I39" s="450"/>
      <c r="J39" s="453">
        <f>VLOOKUP($G39,$G$44:$J$48,4,FALSE)</f>
        <v>1.9999999999999999E-7</v>
      </c>
      <c r="K39" s="652"/>
      <c r="L39" s="110"/>
      <c r="M39" s="364">
        <v>4</v>
      </c>
      <c r="N39" s="450" t="str">
        <f>VLOOKUP($M39,$M$44:$P$48,2,FALSE)</f>
        <v>5eme B</v>
      </c>
      <c r="O39" s="450"/>
      <c r="P39" s="453">
        <f>VLOOKUP($M39,$M$44:$P$48,4,FALSE)</f>
        <v>1.9999999999999999E-7</v>
      </c>
      <c r="Q39" s="454"/>
      <c r="R39" s="544"/>
      <c r="S39" s="108">
        <v>4</v>
      </c>
      <c r="T39" s="450" t="str">
        <f>VLOOKUP($S39,$S$44:$V$48,2,FALSE)</f>
        <v>2eme B</v>
      </c>
      <c r="U39" s="450"/>
      <c r="V39" s="453">
        <f>VLOOKUP($S39,$S$44:$V$48,4,FALSE)</f>
        <v>1.9999999999999999E-7</v>
      </c>
      <c r="W39" s="454"/>
    </row>
    <row r="40" spans="1:25" ht="15" thickBot="1" x14ac:dyDescent="0.35">
      <c r="A40" s="108">
        <v>5</v>
      </c>
      <c r="B40" s="611" t="str">
        <f>VLOOKUP($A40,$A$44:$D$48,2,FALSE)</f>
        <v>Equipe 5</v>
      </c>
      <c r="C40" s="612"/>
      <c r="D40" s="453">
        <f>VLOOKUP($A40,$A$44:$D$48,4,FALSE)</f>
        <v>9.9999999999999995E-8</v>
      </c>
      <c r="E40" s="454"/>
      <c r="F40" s="544"/>
      <c r="G40" s="108">
        <v>5</v>
      </c>
      <c r="H40" s="450" t="str">
        <f>VLOOKUP($G40,$G$44:$J$48,2,FALSE)</f>
        <v>Equipe 10</v>
      </c>
      <c r="I40" s="450"/>
      <c r="J40" s="609">
        <f>VLOOKUP($G40,$G$44:$J$48,4,FALSE)</f>
        <v>9.9999999999999995E-8</v>
      </c>
      <c r="K40" s="656"/>
      <c r="L40" s="313"/>
      <c r="M40" s="364">
        <v>5</v>
      </c>
      <c r="N40" s="613" t="str">
        <f>VLOOKUP($M40,$M$44:$P$48,2,FALSE)</f>
        <v>Moins bon 3e</v>
      </c>
      <c r="O40" s="613"/>
      <c r="P40" s="609">
        <f>VLOOKUP($M40,$M$44:$P$48,4,FALSE)</f>
        <v>9.9999999999999995E-8</v>
      </c>
      <c r="Q40" s="610"/>
      <c r="R40" s="544"/>
      <c r="S40" s="108">
        <v>5</v>
      </c>
      <c r="T40" s="613" t="str">
        <f>VLOOKUP($S40,$S$44:$V$48,2,FALSE)</f>
        <v>Meilleur 3e</v>
      </c>
      <c r="U40" s="613"/>
      <c r="V40" s="609">
        <f>VLOOKUP($S40,$S$44:$V$48,4,FALSE)</f>
        <v>9.9999999999999995E-8</v>
      </c>
      <c r="W40" s="610"/>
    </row>
    <row r="41" spans="1:25" ht="15" thickBot="1" x14ac:dyDescent="0.35">
      <c r="A41" s="538" t="s">
        <v>34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6"/>
    </row>
    <row r="42" spans="1:25" ht="15.6" hidden="1" x14ac:dyDescent="0.3">
      <c r="A42" s="641" t="s">
        <v>14</v>
      </c>
      <c r="B42" s="641"/>
      <c r="C42" s="641"/>
      <c r="D42" s="641"/>
      <c r="E42" s="641"/>
      <c r="F42" s="641"/>
      <c r="G42" s="641"/>
      <c r="H42" s="641"/>
      <c r="I42" s="641"/>
      <c r="J42" s="641"/>
      <c r="K42" s="641"/>
      <c r="L42" s="51"/>
      <c r="M42" s="641" t="s">
        <v>14</v>
      </c>
      <c r="N42" s="641"/>
      <c r="O42" s="641"/>
      <c r="P42" s="641"/>
      <c r="Q42" s="641"/>
      <c r="R42" s="641"/>
      <c r="S42" s="641"/>
      <c r="T42" s="641"/>
      <c r="U42" s="641"/>
      <c r="V42" s="641"/>
      <c r="W42" s="641"/>
    </row>
    <row r="43" spans="1:25" hidden="1" x14ac:dyDescent="0.3">
      <c r="A43" s="52"/>
      <c r="B43" s="634" t="s">
        <v>1</v>
      </c>
      <c r="C43" s="634"/>
      <c r="D43" s="634" t="s">
        <v>15</v>
      </c>
      <c r="E43" s="634"/>
      <c r="F43" s="642"/>
      <c r="G43" s="52"/>
      <c r="H43" s="634" t="s">
        <v>2</v>
      </c>
      <c r="I43" s="634"/>
      <c r="J43" s="634" t="s">
        <v>15</v>
      </c>
      <c r="K43" s="634"/>
      <c r="L43" s="51"/>
      <c r="M43" s="52"/>
      <c r="N43" s="634" t="s">
        <v>1</v>
      </c>
      <c r="O43" s="634"/>
      <c r="P43" s="634" t="s">
        <v>15</v>
      </c>
      <c r="Q43" s="634"/>
      <c r="R43" s="642"/>
      <c r="S43" s="52"/>
      <c r="T43" s="634" t="s">
        <v>2</v>
      </c>
      <c r="U43" s="634"/>
      <c r="V43" s="634" t="s">
        <v>15</v>
      </c>
      <c r="W43" s="634"/>
    </row>
    <row r="44" spans="1:25" hidden="1" x14ac:dyDescent="0.3">
      <c r="A44" s="70">
        <f>RANK(D44,$D$44:$D$48)</f>
        <v>1</v>
      </c>
      <c r="B44" s="69" t="str">
        <f>B8</f>
        <v>Equipe 1</v>
      </c>
      <c r="C44" s="69">
        <f>D15-E15+D19-E19+D23-E23+D27-E27</f>
        <v>0</v>
      </c>
      <c r="D44" s="451">
        <f>D8+5/10000000</f>
        <v>4.9999999999999998E-7</v>
      </c>
      <c r="E44" s="451"/>
      <c r="F44" s="643"/>
      <c r="G44" s="70">
        <f>RANK(J44,$J$44:$J$48)</f>
        <v>1</v>
      </c>
      <c r="H44" s="69" t="str">
        <f>H8</f>
        <v>Equipe 6</v>
      </c>
      <c r="I44" s="69">
        <f>J15-K15+J19-K19+J23-K23+J27-K27</f>
        <v>0</v>
      </c>
      <c r="J44" s="451">
        <f>J8+5/10000000</f>
        <v>4.9999999999999998E-7</v>
      </c>
      <c r="K44" s="451"/>
      <c r="L44" s="51"/>
      <c r="M44" s="70">
        <f>RANK(P44,$P$44:$P$48)</f>
        <v>1</v>
      </c>
      <c r="N44" s="69" t="str">
        <f>N8</f>
        <v>5eme A</v>
      </c>
      <c r="O44" s="69">
        <f>P15-Q15+P19-Q19+P23-Q23+P27-Q27</f>
        <v>0</v>
      </c>
      <c r="P44" s="451">
        <f>P8+5/10000000</f>
        <v>4.9999999999999998E-7</v>
      </c>
      <c r="Q44" s="451"/>
      <c r="R44" s="643"/>
      <c r="S44" s="70">
        <f>RANK(V44,$V$44:$V$48)</f>
        <v>1</v>
      </c>
      <c r="T44" s="69" t="str">
        <f>T8</f>
        <v>2eme A</v>
      </c>
      <c r="U44" s="69">
        <f>V15-W15+V19-W19+V23-W23+V27-W27</f>
        <v>0</v>
      </c>
      <c r="V44" s="451">
        <f>V8+5/10000000</f>
        <v>4.9999999999999998E-7</v>
      </c>
      <c r="W44" s="451"/>
    </row>
    <row r="45" spans="1:25" hidden="1" x14ac:dyDescent="0.3">
      <c r="A45" s="70">
        <f>RANK(D45,$D$44:$D$48)</f>
        <v>2</v>
      </c>
      <c r="B45" s="69" t="str">
        <f>B9</f>
        <v>Equipe 2</v>
      </c>
      <c r="C45" s="69">
        <f>E15-D15+D20-E20+D24-E24+D31-E31</f>
        <v>0</v>
      </c>
      <c r="D45" s="451">
        <f>D9+4/10000000</f>
        <v>3.9999999999999998E-7</v>
      </c>
      <c r="E45" s="451"/>
      <c r="F45" s="643"/>
      <c r="G45" s="70">
        <f>RANK(J45,$J$44:$J$48)</f>
        <v>2</v>
      </c>
      <c r="H45" s="69" t="str">
        <f>H9</f>
        <v>Equipe 7</v>
      </c>
      <c r="I45" s="69">
        <f>K15-J15+J20-K20+J24-K24+J31-K31</f>
        <v>0</v>
      </c>
      <c r="J45" s="451">
        <f>J9+4/10000000</f>
        <v>3.9999999999999998E-7</v>
      </c>
      <c r="K45" s="451"/>
      <c r="L45" s="51"/>
      <c r="M45" s="70">
        <f>RANK(P45,$P$44:$P$48)</f>
        <v>2</v>
      </c>
      <c r="N45" s="69" t="str">
        <f t="shared" ref="N45:N48" si="25">N9</f>
        <v>4eme B</v>
      </c>
      <c r="O45" s="69">
        <f>Q15-P15+P20-Q20+P24-Q24+P31-Q31</f>
        <v>0</v>
      </c>
      <c r="P45" s="451">
        <f>P9+4/10000000</f>
        <v>3.9999999999999998E-7</v>
      </c>
      <c r="Q45" s="451"/>
      <c r="R45" s="643"/>
      <c r="S45" s="70">
        <f>RANK(V45,$V$44:$V$48)</f>
        <v>2</v>
      </c>
      <c r="T45" s="69" t="str">
        <f t="shared" ref="T45:T48" si="26">T9</f>
        <v>1er B</v>
      </c>
      <c r="U45" s="69">
        <f>W15-V15+V20-W20+V24-W24+V31-W31</f>
        <v>0</v>
      </c>
      <c r="V45" s="451">
        <f>V9+4/10000000</f>
        <v>3.9999999999999998E-7</v>
      </c>
      <c r="W45" s="451"/>
    </row>
    <row r="46" spans="1:25" hidden="1" x14ac:dyDescent="0.3">
      <c r="A46" s="70">
        <f>RANK(D46,$D$44:$D$48)</f>
        <v>3</v>
      </c>
      <c r="B46" s="69" t="str">
        <f>B10</f>
        <v>Equipe 3</v>
      </c>
      <c r="C46" s="69">
        <f>D16-E16+E20-D20+E27-D27+D32-E32</f>
        <v>0</v>
      </c>
      <c r="D46" s="451">
        <f>D10+3/10000000</f>
        <v>2.9999999999999999E-7</v>
      </c>
      <c r="E46" s="451"/>
      <c r="F46" s="643"/>
      <c r="G46" s="70">
        <f>RANK(J46,$J$44:$J$48)</f>
        <v>3</v>
      </c>
      <c r="H46" s="69" t="str">
        <f>H10</f>
        <v>Equipe 8</v>
      </c>
      <c r="I46" s="69">
        <f>J16-K16+K20-J20+K27-J27+J32-K32</f>
        <v>0</v>
      </c>
      <c r="J46" s="451">
        <f>J10+3/10000000</f>
        <v>2.9999999999999999E-7</v>
      </c>
      <c r="K46" s="451"/>
      <c r="L46" s="51"/>
      <c r="M46" s="70">
        <f>RANK(P46,$P$44:$P$48)</f>
        <v>3</v>
      </c>
      <c r="N46" s="69" t="str">
        <f t="shared" si="25"/>
        <v>4eme A</v>
      </c>
      <c r="O46" s="69">
        <f>P16-Q16+Q20-P20+Q27-P27+P32-Q32</f>
        <v>0</v>
      </c>
      <c r="P46" s="451">
        <f>P10+3/10000000</f>
        <v>2.9999999999999999E-7</v>
      </c>
      <c r="Q46" s="451"/>
      <c r="R46" s="643"/>
      <c r="S46" s="70">
        <f>RANK(V46,$V$44:$V$48)</f>
        <v>3</v>
      </c>
      <c r="T46" s="69" t="str">
        <f t="shared" si="26"/>
        <v>1er A</v>
      </c>
      <c r="U46" s="69">
        <f>V16-W16+W20-V20+W27-V27+V32-W32</f>
        <v>0</v>
      </c>
      <c r="V46" s="451">
        <f>V10+3/10000000</f>
        <v>2.9999999999999999E-7</v>
      </c>
      <c r="W46" s="451"/>
    </row>
    <row r="47" spans="1:25" hidden="1" x14ac:dyDescent="0.3">
      <c r="A47" s="70">
        <f>RANK(D47,$D$44:$D$48)</f>
        <v>4</v>
      </c>
      <c r="B47" s="69" t="str">
        <f>B11</f>
        <v>Equipe 4</v>
      </c>
      <c r="C47" s="69">
        <f>E16-D16+E23-D23+D28-E28+E31-D31</f>
        <v>0</v>
      </c>
      <c r="D47" s="451">
        <f>D11+2/10000000</f>
        <v>1.9999999999999999E-7</v>
      </c>
      <c r="E47" s="451"/>
      <c r="F47" s="643"/>
      <c r="G47" s="70">
        <f>RANK(J47,$J$44:$J$48)</f>
        <v>4</v>
      </c>
      <c r="H47" s="69" t="str">
        <f t="shared" ref="H47:H48" si="27">H11</f>
        <v>Equipe 9</v>
      </c>
      <c r="I47" s="69">
        <f>K16-J16+K23-J23+J28-K28+K31-J31</f>
        <v>0</v>
      </c>
      <c r="J47" s="451">
        <f>J11+2/10000000</f>
        <v>1.9999999999999999E-7</v>
      </c>
      <c r="K47" s="451"/>
      <c r="L47" s="51"/>
      <c r="M47" s="70">
        <f>RANK(P47,$P$44:$P$48)</f>
        <v>4</v>
      </c>
      <c r="N47" s="69" t="str">
        <f t="shared" si="25"/>
        <v>5eme B</v>
      </c>
      <c r="O47" s="69">
        <f>Q16-P16+Q23-P23+P28-Q28+Q31-P31</f>
        <v>0</v>
      </c>
      <c r="P47" s="451">
        <f>P11+2/10000000</f>
        <v>1.9999999999999999E-7</v>
      </c>
      <c r="Q47" s="451"/>
      <c r="R47" s="643"/>
      <c r="S47" s="70">
        <f>RANK(V47,$V$44:$V$48)</f>
        <v>4</v>
      </c>
      <c r="T47" s="69" t="str">
        <f t="shared" si="26"/>
        <v>2eme B</v>
      </c>
      <c r="U47" s="69">
        <f>W16-V16+W23-V23+V28-W28+W31-V31</f>
        <v>0</v>
      </c>
      <c r="V47" s="451">
        <f>V11+2/10000000</f>
        <v>1.9999999999999999E-7</v>
      </c>
      <c r="W47" s="451"/>
    </row>
    <row r="48" spans="1:25" hidden="1" x14ac:dyDescent="0.3">
      <c r="A48" s="70">
        <f>RANK(D48,$D$44:$D$48)</f>
        <v>5</v>
      </c>
      <c r="B48" s="69" t="str">
        <f>B12</f>
        <v>Equipe 5</v>
      </c>
      <c r="C48" s="69">
        <f>E19-D19+E24-D24+E28-D28+E32-D32</f>
        <v>0</v>
      </c>
      <c r="D48" s="451">
        <f t="shared" ref="D48" si="28">D12+1/10000000</f>
        <v>9.9999999999999995E-8</v>
      </c>
      <c r="E48" s="451"/>
      <c r="F48" s="644"/>
      <c r="G48" s="70">
        <f>RANK(J48,$J$44:$J$48)</f>
        <v>5</v>
      </c>
      <c r="H48" s="69" t="str">
        <f t="shared" si="27"/>
        <v>Equipe 10</v>
      </c>
      <c r="I48" s="69">
        <f>K19-J19+K24-J24+K28-J28+K32-J32</f>
        <v>0</v>
      </c>
      <c r="J48" s="451">
        <f t="shared" ref="J48" si="29">J12+1/10000000</f>
        <v>9.9999999999999995E-8</v>
      </c>
      <c r="K48" s="451"/>
      <c r="L48" s="51"/>
      <c r="M48" s="70">
        <f>RANK(P48,$P$44:$P$48)</f>
        <v>5</v>
      </c>
      <c r="N48" s="69" t="str">
        <f t="shared" si="25"/>
        <v>Moins bon 3e</v>
      </c>
      <c r="O48" s="69">
        <f>Q19-P19+Q24-P24+Q28-P28+Q32-P32</f>
        <v>0</v>
      </c>
      <c r="P48" s="451">
        <f t="shared" ref="P48" si="30">P12+1/10000000</f>
        <v>9.9999999999999995E-8</v>
      </c>
      <c r="Q48" s="451"/>
      <c r="R48" s="644"/>
      <c r="S48" s="70">
        <f>RANK(V48,$V$44:$V$48)</f>
        <v>5</v>
      </c>
      <c r="T48" s="69" t="str">
        <f t="shared" si="26"/>
        <v>Meilleur 3e</v>
      </c>
      <c r="U48" s="69">
        <f>W19-V19+W24-V24+W28-V28+W32-V32</f>
        <v>0</v>
      </c>
      <c r="V48" s="451">
        <f t="shared" ref="V48" si="31">V12+1/10000000</f>
        <v>9.9999999999999995E-8</v>
      </c>
      <c r="W48" s="451"/>
    </row>
    <row r="49" spans="1:23" x14ac:dyDescent="0.3">
      <c r="A49" s="645" t="s">
        <v>113</v>
      </c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5"/>
    </row>
  </sheetData>
  <sheetProtection sheet="1" objects="1" scenarios="1" selectLockedCells="1"/>
  <mergeCells count="187">
    <mergeCell ref="A6:C6"/>
    <mergeCell ref="D6:F6"/>
    <mergeCell ref="G6:H6"/>
    <mergeCell ref="M6:O6"/>
    <mergeCell ref="P6:R6"/>
    <mergeCell ref="S6:T6"/>
    <mergeCell ref="A3:I3"/>
    <mergeCell ref="E4:G4"/>
    <mergeCell ref="L4:M4"/>
    <mergeCell ref="E5:G5"/>
    <mergeCell ref="L5:M5"/>
    <mergeCell ref="T7:U7"/>
    <mergeCell ref="V7:W7"/>
    <mergeCell ref="B8:C8"/>
    <mergeCell ref="D8:E8"/>
    <mergeCell ref="H8:I8"/>
    <mergeCell ref="J8:K8"/>
    <mergeCell ref="N8:O8"/>
    <mergeCell ref="P8:Q8"/>
    <mergeCell ref="T8:U8"/>
    <mergeCell ref="V8:W8"/>
    <mergeCell ref="B7:C7"/>
    <mergeCell ref="D7:E7"/>
    <mergeCell ref="H7:I7"/>
    <mergeCell ref="J7:K7"/>
    <mergeCell ref="N7:O7"/>
    <mergeCell ref="P7:Q7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B37:C37"/>
    <mergeCell ref="D37:E37"/>
    <mergeCell ref="H37:I37"/>
    <mergeCell ref="J37:K37"/>
    <mergeCell ref="N37:O37"/>
    <mergeCell ref="P37:Q37"/>
    <mergeCell ref="T12:U12"/>
    <mergeCell ref="V12:W12"/>
    <mergeCell ref="B14:C14"/>
    <mergeCell ref="D14:E14"/>
    <mergeCell ref="H14:I14"/>
    <mergeCell ref="J14:K14"/>
    <mergeCell ref="N14:O14"/>
    <mergeCell ref="P14:Q14"/>
    <mergeCell ref="T14:U14"/>
    <mergeCell ref="V14:W14"/>
    <mergeCell ref="B12:C12"/>
    <mergeCell ref="D12:E12"/>
    <mergeCell ref="H12:I12"/>
    <mergeCell ref="J12:K12"/>
    <mergeCell ref="N12:O12"/>
    <mergeCell ref="P12:Q12"/>
    <mergeCell ref="T18:U18"/>
    <mergeCell ref="V18:W18"/>
    <mergeCell ref="B22:C22"/>
    <mergeCell ref="D22:E22"/>
    <mergeCell ref="H22:I22"/>
    <mergeCell ref="J22:K22"/>
    <mergeCell ref="N22:O22"/>
    <mergeCell ref="P22:Q22"/>
    <mergeCell ref="T22:U22"/>
    <mergeCell ref="V22:W22"/>
    <mergeCell ref="B18:C18"/>
    <mergeCell ref="D18:E18"/>
    <mergeCell ref="H18:I18"/>
    <mergeCell ref="J18:K18"/>
    <mergeCell ref="N18:O18"/>
    <mergeCell ref="P18:Q18"/>
    <mergeCell ref="A34:K34"/>
    <mergeCell ref="M34:W34"/>
    <mergeCell ref="B35:C35"/>
    <mergeCell ref="D35:E35"/>
    <mergeCell ref="F35:F40"/>
    <mergeCell ref="H35:I35"/>
    <mergeCell ref="J35:K35"/>
    <mergeCell ref="N35:O35"/>
    <mergeCell ref="P35:Q35"/>
    <mergeCell ref="R35:R40"/>
    <mergeCell ref="T35:U35"/>
    <mergeCell ref="V35:W35"/>
    <mergeCell ref="B36:C36"/>
    <mergeCell ref="D36:E36"/>
    <mergeCell ref="H36:I36"/>
    <mergeCell ref="J36:K36"/>
    <mergeCell ref="N36:O36"/>
    <mergeCell ref="P36:Q36"/>
    <mergeCell ref="T36:U36"/>
    <mergeCell ref="V36:W36"/>
    <mergeCell ref="T37:U37"/>
    <mergeCell ref="V37:W37"/>
    <mergeCell ref="B38:C38"/>
    <mergeCell ref="D38:E38"/>
    <mergeCell ref="V48:W48"/>
    <mergeCell ref="H38:I38"/>
    <mergeCell ref="J38:K38"/>
    <mergeCell ref="N38:O38"/>
    <mergeCell ref="P38:Q38"/>
    <mergeCell ref="T38:U38"/>
    <mergeCell ref="V38:W38"/>
    <mergeCell ref="V43:W43"/>
    <mergeCell ref="D44:E44"/>
    <mergeCell ref="J44:K44"/>
    <mergeCell ref="T30:U30"/>
    <mergeCell ref="V30:W30"/>
    <mergeCell ref="P44:Q44"/>
    <mergeCell ref="V44:W44"/>
    <mergeCell ref="D45:E45"/>
    <mergeCell ref="T40:U40"/>
    <mergeCell ref="V40:W40"/>
    <mergeCell ref="A41:W41"/>
    <mergeCell ref="A42:K42"/>
    <mergeCell ref="M42:W42"/>
    <mergeCell ref="B43:C43"/>
    <mergeCell ref="D43:E43"/>
    <mergeCell ref="F43:F48"/>
    <mergeCell ref="H43:I43"/>
    <mergeCell ref="J43:K43"/>
    <mergeCell ref="B40:C40"/>
    <mergeCell ref="D40:E40"/>
    <mergeCell ref="H40:I40"/>
    <mergeCell ref="J40:K40"/>
    <mergeCell ref="N40:O40"/>
    <mergeCell ref="P40:Q40"/>
    <mergeCell ref="D48:E48"/>
    <mergeCell ref="J48:K48"/>
    <mergeCell ref="P48:Q48"/>
    <mergeCell ref="H26:I26"/>
    <mergeCell ref="J26:K26"/>
    <mergeCell ref="N26:O26"/>
    <mergeCell ref="P26:Q26"/>
    <mergeCell ref="T26:U26"/>
    <mergeCell ref="B11:C11"/>
    <mergeCell ref="H11:I11"/>
    <mergeCell ref="A49:W49"/>
    <mergeCell ref="B30:C30"/>
    <mergeCell ref="D30:E30"/>
    <mergeCell ref="H30:I30"/>
    <mergeCell ref="J30:K30"/>
    <mergeCell ref="N30:O30"/>
    <mergeCell ref="J45:K45"/>
    <mergeCell ref="P45:Q45"/>
    <mergeCell ref="V45:W45"/>
    <mergeCell ref="D46:E46"/>
    <mergeCell ref="J46:K46"/>
    <mergeCell ref="P46:Q46"/>
    <mergeCell ref="V46:W46"/>
    <mergeCell ref="N43:O43"/>
    <mergeCell ref="P43:Q43"/>
    <mergeCell ref="R43:R48"/>
    <mergeCell ref="T43:U43"/>
    <mergeCell ref="A1:T1"/>
    <mergeCell ref="U1:W5"/>
    <mergeCell ref="P47:Q47"/>
    <mergeCell ref="V47:W47"/>
    <mergeCell ref="N11:O11"/>
    <mergeCell ref="T11:U11"/>
    <mergeCell ref="D11:E11"/>
    <mergeCell ref="D47:E47"/>
    <mergeCell ref="J47:K47"/>
    <mergeCell ref="J11:K11"/>
    <mergeCell ref="P11:Q11"/>
    <mergeCell ref="V11:W11"/>
    <mergeCell ref="N39:O39"/>
    <mergeCell ref="P39:Q39"/>
    <mergeCell ref="T39:U39"/>
    <mergeCell ref="V26:W26"/>
    <mergeCell ref="D39:E39"/>
    <mergeCell ref="J39:K39"/>
    <mergeCell ref="H39:I39"/>
    <mergeCell ref="B39:C39"/>
    <mergeCell ref="V39:W39"/>
    <mergeCell ref="P30:Q30"/>
    <mergeCell ref="B26:C26"/>
    <mergeCell ref="D26:E2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3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showGridLines="0" topLeftCell="A23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38" width="5.77734375" style="1" customWidth="1"/>
    <col min="39" max="16384" width="11.5546875" style="1"/>
  </cols>
  <sheetData>
    <row r="1" spans="1:23" ht="25.05" customHeight="1" x14ac:dyDescent="0.4">
      <c r="A1" s="504" t="s">
        <v>192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90"/>
      <c r="U1" s="460"/>
      <c r="V1" s="461"/>
      <c r="W1" s="462"/>
    </row>
    <row r="2" spans="1:23" ht="25.05" customHeight="1" x14ac:dyDescent="0.3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463"/>
      <c r="V2" s="464"/>
      <c r="W2" s="465"/>
    </row>
    <row r="3" spans="1:23" ht="25.05" customHeight="1" thickBot="1" x14ac:dyDescent="0.35">
      <c r="A3" s="506" t="s">
        <v>0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463"/>
      <c r="V3" s="464"/>
      <c r="W3" s="465"/>
    </row>
    <row r="4" spans="1:23" ht="25.05" customHeight="1" thickBot="1" x14ac:dyDescent="0.35">
      <c r="A4" s="263" t="s">
        <v>52</v>
      </c>
      <c r="B4" s="311"/>
      <c r="C4" s="311"/>
      <c r="D4" s="311"/>
      <c r="E4" s="508">
        <v>0.375</v>
      </c>
      <c r="F4" s="509"/>
      <c r="G4" s="510"/>
      <c r="H4" s="279"/>
      <c r="I4" s="511" t="s">
        <v>53</v>
      </c>
      <c r="J4" s="511"/>
      <c r="K4" s="511"/>
      <c r="L4" s="512">
        <f>(3*J6)+(2*J25)</f>
        <v>3.888888888888889E-2</v>
      </c>
      <c r="M4" s="512"/>
      <c r="N4" s="264" t="s">
        <v>33</v>
      </c>
      <c r="O4" s="319"/>
      <c r="P4" s="200"/>
      <c r="Q4" s="200"/>
      <c r="R4" s="200"/>
      <c r="S4" s="200"/>
      <c r="T4" s="201"/>
      <c r="U4" s="463"/>
      <c r="V4" s="464"/>
      <c r="W4" s="465"/>
    </row>
    <row r="5" spans="1:23" ht="25.05" customHeight="1" thickBot="1" x14ac:dyDescent="0.35">
      <c r="A5" s="317" t="s">
        <v>32</v>
      </c>
      <c r="B5" s="215"/>
      <c r="C5" s="215"/>
      <c r="D5" s="215"/>
      <c r="E5" s="580">
        <f>S34-A14+J25+"00:02"</f>
        <v>0.2916666666666658</v>
      </c>
      <c r="F5" s="580"/>
      <c r="G5" s="580"/>
      <c r="H5" s="215"/>
      <c r="I5" s="216" t="s">
        <v>79</v>
      </c>
      <c r="J5" s="216"/>
      <c r="K5" s="216"/>
      <c r="L5" s="457">
        <v>1.6666666666666666E-2</v>
      </c>
      <c r="M5" s="458"/>
      <c r="N5" s="215"/>
      <c r="O5" s="47"/>
      <c r="P5" s="47"/>
      <c r="Q5" s="47"/>
      <c r="R5" s="47"/>
      <c r="S5" s="47"/>
      <c r="T5" s="320"/>
      <c r="U5" s="466"/>
      <c r="V5" s="467"/>
      <c r="W5" s="468"/>
    </row>
    <row r="6" spans="1:23" ht="16.2" thickBot="1" x14ac:dyDescent="0.35">
      <c r="A6" s="471" t="s">
        <v>35</v>
      </c>
      <c r="B6" s="455"/>
      <c r="C6" s="455"/>
      <c r="D6" s="455"/>
      <c r="E6" s="455"/>
      <c r="F6" s="455"/>
      <c r="G6" s="455"/>
      <c r="H6" s="455"/>
      <c r="I6" s="79" t="s">
        <v>18</v>
      </c>
      <c r="J6" s="552">
        <v>6.9444444444444441E-3</v>
      </c>
      <c r="K6" s="552"/>
      <c r="L6" s="552"/>
      <c r="M6" s="72" t="s">
        <v>17</v>
      </c>
      <c r="N6" s="79"/>
      <c r="O6" s="79"/>
      <c r="P6" s="638"/>
      <c r="Q6" s="660"/>
      <c r="R6" s="22"/>
      <c r="S6" s="661" t="s">
        <v>60</v>
      </c>
      <c r="T6" s="662"/>
      <c r="U6" s="662"/>
      <c r="V6" s="662"/>
      <c r="W6" s="663"/>
    </row>
    <row r="7" spans="1:23" x14ac:dyDescent="0.3">
      <c r="A7" s="6"/>
      <c r="B7" s="514" t="s">
        <v>41</v>
      </c>
      <c r="C7" s="515"/>
      <c r="D7" s="514" t="s">
        <v>15</v>
      </c>
      <c r="E7" s="516"/>
      <c r="F7" s="102"/>
      <c r="G7" s="7"/>
      <c r="H7" s="517" t="s">
        <v>42</v>
      </c>
      <c r="I7" s="518"/>
      <c r="J7" s="517" t="s">
        <v>15</v>
      </c>
      <c r="K7" s="519"/>
      <c r="L7" s="76"/>
      <c r="M7" s="8"/>
      <c r="N7" s="574" t="s">
        <v>43</v>
      </c>
      <c r="O7" s="575"/>
      <c r="P7" s="574" t="s">
        <v>15</v>
      </c>
      <c r="Q7" s="576"/>
      <c r="R7" s="2"/>
      <c r="S7" s="81" t="s">
        <v>21</v>
      </c>
      <c r="T7" s="481" t="s">
        <v>41</v>
      </c>
      <c r="U7" s="481"/>
      <c r="V7" s="481" t="s">
        <v>15</v>
      </c>
      <c r="W7" s="482"/>
    </row>
    <row r="8" spans="1:23" x14ac:dyDescent="0.3">
      <c r="A8" s="10">
        <v>1</v>
      </c>
      <c r="B8" s="501" t="s">
        <v>22</v>
      </c>
      <c r="C8" s="502"/>
      <c r="D8" s="495">
        <f>A55+A59+A63+C45/1000000</f>
        <v>0</v>
      </c>
      <c r="E8" s="496"/>
      <c r="F8" s="103"/>
      <c r="G8" s="11">
        <v>1</v>
      </c>
      <c r="H8" s="497" t="s">
        <v>26</v>
      </c>
      <c r="I8" s="498"/>
      <c r="J8" s="499">
        <f>G55+G59+G63+I45/1000000</f>
        <v>0</v>
      </c>
      <c r="K8" s="500"/>
      <c r="L8" s="76"/>
      <c r="M8" s="12">
        <v>1</v>
      </c>
      <c r="N8" s="570" t="s">
        <v>37</v>
      </c>
      <c r="O8" s="571"/>
      <c r="P8" s="572">
        <f>M55+M59+M63+O45/1000000</f>
        <v>0</v>
      </c>
      <c r="Q8" s="573"/>
      <c r="R8" s="2"/>
      <c r="S8" s="49">
        <v>1</v>
      </c>
      <c r="T8" s="450" t="str">
        <f>VLOOKUP($S8,$A$45:$D$48,2,FALSE)</f>
        <v>Equipe 1</v>
      </c>
      <c r="U8" s="450"/>
      <c r="V8" s="451">
        <f>VLOOKUP($S8,$A$45:$D$48,4,FALSE)</f>
        <v>3.9999999999999998E-7</v>
      </c>
      <c r="W8" s="452"/>
    </row>
    <row r="9" spans="1:23" x14ac:dyDescent="0.3">
      <c r="A9" s="10">
        <v>2</v>
      </c>
      <c r="B9" s="501" t="s">
        <v>23</v>
      </c>
      <c r="C9" s="502"/>
      <c r="D9" s="495">
        <f>B55+A60+A64+C46/1000000</f>
        <v>0</v>
      </c>
      <c r="E9" s="496"/>
      <c r="F9" s="103"/>
      <c r="G9" s="11">
        <v>2</v>
      </c>
      <c r="H9" s="497" t="s">
        <v>27</v>
      </c>
      <c r="I9" s="498"/>
      <c r="J9" s="499">
        <f>H55+G60+G64+I46/1000000</f>
        <v>0</v>
      </c>
      <c r="K9" s="500"/>
      <c r="L9" s="76"/>
      <c r="M9" s="12">
        <v>2</v>
      </c>
      <c r="N9" s="570" t="s">
        <v>38</v>
      </c>
      <c r="O9" s="571"/>
      <c r="P9" s="572">
        <f>N55+M60+M64+O46/1000000</f>
        <v>0</v>
      </c>
      <c r="Q9" s="573"/>
      <c r="R9" s="2"/>
      <c r="S9" s="49">
        <v>2</v>
      </c>
      <c r="T9" s="450" t="str">
        <f t="shared" ref="T9:T11" si="0">VLOOKUP($S9,$A$45:$D$48,2,FALSE)</f>
        <v>Equipe 2</v>
      </c>
      <c r="U9" s="450"/>
      <c r="V9" s="451">
        <f t="shared" ref="V9:V11" si="1">VLOOKUP($S9,$A$45:$D$48,4,FALSE)</f>
        <v>2.9999999999999999E-7</v>
      </c>
      <c r="W9" s="452"/>
    </row>
    <row r="10" spans="1:23" x14ac:dyDescent="0.3">
      <c r="A10" s="10">
        <v>3</v>
      </c>
      <c r="B10" s="501" t="s">
        <v>24</v>
      </c>
      <c r="C10" s="502"/>
      <c r="D10" s="495">
        <f>A56+B59+B64+C47/1000000</f>
        <v>0</v>
      </c>
      <c r="E10" s="496"/>
      <c r="F10" s="103"/>
      <c r="G10" s="11">
        <v>3</v>
      </c>
      <c r="H10" s="497" t="s">
        <v>28</v>
      </c>
      <c r="I10" s="498"/>
      <c r="J10" s="499">
        <f>G56+H59+H64+I47/1000000</f>
        <v>0</v>
      </c>
      <c r="K10" s="500"/>
      <c r="L10" s="76"/>
      <c r="M10" s="12">
        <v>3</v>
      </c>
      <c r="N10" s="570" t="s">
        <v>39</v>
      </c>
      <c r="O10" s="571"/>
      <c r="P10" s="572">
        <f>M56+N59+N64+O47/1000000</f>
        <v>0</v>
      </c>
      <c r="Q10" s="573"/>
      <c r="R10" s="2"/>
      <c r="S10" s="49">
        <v>3</v>
      </c>
      <c r="T10" s="450" t="str">
        <f t="shared" si="0"/>
        <v>Equipe 3</v>
      </c>
      <c r="U10" s="450"/>
      <c r="V10" s="451">
        <f t="shared" si="1"/>
        <v>1.9999999999999999E-7</v>
      </c>
      <c r="W10" s="452"/>
    </row>
    <row r="11" spans="1:23" ht="15" thickBot="1" x14ac:dyDescent="0.35">
      <c r="A11" s="15">
        <v>4</v>
      </c>
      <c r="B11" s="487" t="s">
        <v>25</v>
      </c>
      <c r="C11" s="488"/>
      <c r="D11" s="489">
        <f>B56+B60+B63+C48/1000000</f>
        <v>0</v>
      </c>
      <c r="E11" s="490"/>
      <c r="F11" s="103"/>
      <c r="G11" s="16">
        <v>4</v>
      </c>
      <c r="H11" s="491" t="s">
        <v>29</v>
      </c>
      <c r="I11" s="492"/>
      <c r="J11" s="493">
        <f>H56+H60+H63+I48/1000000</f>
        <v>0</v>
      </c>
      <c r="K11" s="494"/>
      <c r="L11" s="76"/>
      <c r="M11" s="17">
        <v>4</v>
      </c>
      <c r="N11" s="562" t="s">
        <v>40</v>
      </c>
      <c r="O11" s="563"/>
      <c r="P11" s="564">
        <f>N56+N60+N63+O48/1000000</f>
        <v>0</v>
      </c>
      <c r="Q11" s="565"/>
      <c r="R11" s="2"/>
      <c r="S11" s="50">
        <v>4</v>
      </c>
      <c r="T11" s="476" t="str">
        <f t="shared" si="0"/>
        <v>Equipe 4</v>
      </c>
      <c r="U11" s="476"/>
      <c r="V11" s="479">
        <f t="shared" si="1"/>
        <v>9.9999999999999995E-8</v>
      </c>
      <c r="W11" s="480"/>
    </row>
    <row r="12" spans="1:23" ht="15" thickBot="1" x14ac:dyDescent="0.35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1"/>
      <c r="R12" s="2"/>
      <c r="S12" s="19"/>
      <c r="T12" s="2"/>
      <c r="U12" s="2"/>
      <c r="V12" s="2"/>
      <c r="W12" s="21"/>
    </row>
    <row r="13" spans="1:23" s="29" customFormat="1" x14ac:dyDescent="0.3">
      <c r="A13" s="24"/>
      <c r="B13" s="483" t="s">
        <v>5</v>
      </c>
      <c r="C13" s="483"/>
      <c r="D13" s="483" t="s">
        <v>16</v>
      </c>
      <c r="E13" s="484"/>
      <c r="F13" s="25"/>
      <c r="G13" s="26"/>
      <c r="H13" s="485" t="s">
        <v>5</v>
      </c>
      <c r="I13" s="485"/>
      <c r="J13" s="485" t="s">
        <v>16</v>
      </c>
      <c r="K13" s="486"/>
      <c r="L13" s="77"/>
      <c r="M13" s="27"/>
      <c r="N13" s="556" t="s">
        <v>5</v>
      </c>
      <c r="O13" s="556"/>
      <c r="P13" s="556" t="s">
        <v>16</v>
      </c>
      <c r="Q13" s="557"/>
      <c r="R13" s="25"/>
      <c r="S13" s="81" t="s">
        <v>21</v>
      </c>
      <c r="T13" s="481" t="s">
        <v>42</v>
      </c>
      <c r="U13" s="481"/>
      <c r="V13" s="481" t="s">
        <v>15</v>
      </c>
      <c r="W13" s="482"/>
    </row>
    <row r="14" spans="1:23" x14ac:dyDescent="0.3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0.39166666666666661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0.40833333333333321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49">
        <v>1</v>
      </c>
      <c r="T14" s="450" t="str">
        <f>VLOOKUP($S14,$G$45:$J$48,2,FALSE)</f>
        <v>Equipe 5</v>
      </c>
      <c r="U14" s="450"/>
      <c r="V14" s="451">
        <f>VLOOKUP($S14,$G$45:$J$48,4,FALSE)</f>
        <v>3.9999999999999998E-7</v>
      </c>
      <c r="W14" s="452"/>
    </row>
    <row r="15" spans="1:23" ht="15" thickBot="1" x14ac:dyDescent="0.35">
      <c r="A15" s="38">
        <f>A14+$J$6+"00:02"</f>
        <v>0.3833333333333333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0.39999999999999991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M14+J6+"00:02"</f>
        <v>0.41666666666666652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9">
        <v>2</v>
      </c>
      <c r="T15" s="450" t="str">
        <f t="shared" ref="T15:T17" si="2">VLOOKUP($S15,$G$45:$J$48,2,FALSE)</f>
        <v>Equipe 6</v>
      </c>
      <c r="U15" s="450"/>
      <c r="V15" s="451">
        <f t="shared" ref="V15:V17" si="3">VLOOKUP($S15,$G$45:$J$48,4,FALSE)</f>
        <v>2.9999999999999999E-7</v>
      </c>
      <c r="W15" s="452"/>
    </row>
    <row r="16" spans="1:23" ht="15" thickBot="1" x14ac:dyDescent="0.35">
      <c r="A16" s="19"/>
      <c r="B16" s="2"/>
      <c r="C16" s="2"/>
      <c r="D16" s="46"/>
      <c r="E16" s="46"/>
      <c r="F16" s="2"/>
      <c r="G16" s="2"/>
      <c r="H16" s="2"/>
      <c r="I16" s="47"/>
      <c r="J16" s="46"/>
      <c r="K16" s="281"/>
      <c r="L16" s="85"/>
      <c r="M16" s="2"/>
      <c r="N16" s="2"/>
      <c r="O16" s="2"/>
      <c r="P16" s="46"/>
      <c r="Q16" s="48"/>
      <c r="R16" s="2"/>
      <c r="S16" s="49">
        <v>3</v>
      </c>
      <c r="T16" s="450" t="str">
        <f t="shared" si="2"/>
        <v>Equipe 7</v>
      </c>
      <c r="U16" s="450"/>
      <c r="V16" s="451">
        <f t="shared" si="3"/>
        <v>1.9999999999999999E-7</v>
      </c>
      <c r="W16" s="452"/>
    </row>
    <row r="17" spans="1:23" s="29" customFormat="1" ht="15" thickBot="1" x14ac:dyDescent="0.35">
      <c r="A17" s="24"/>
      <c r="B17" s="483" t="s">
        <v>6</v>
      </c>
      <c r="C17" s="483"/>
      <c r="D17" s="483" t="s">
        <v>16</v>
      </c>
      <c r="E17" s="484"/>
      <c r="F17" s="25"/>
      <c r="G17" s="26"/>
      <c r="H17" s="485" t="s">
        <v>6</v>
      </c>
      <c r="I17" s="485"/>
      <c r="J17" s="485" t="s">
        <v>16</v>
      </c>
      <c r="K17" s="486"/>
      <c r="L17" s="77"/>
      <c r="M17" s="27"/>
      <c r="N17" s="556" t="s">
        <v>6</v>
      </c>
      <c r="O17" s="556"/>
      <c r="P17" s="556" t="s">
        <v>16</v>
      </c>
      <c r="Q17" s="557"/>
      <c r="R17" s="25"/>
      <c r="S17" s="50">
        <v>4</v>
      </c>
      <c r="T17" s="476" t="str">
        <f t="shared" si="2"/>
        <v>Equipe 8</v>
      </c>
      <c r="U17" s="476"/>
      <c r="V17" s="479">
        <f t="shared" si="3"/>
        <v>9.9999999999999995E-8</v>
      </c>
      <c r="W17" s="480"/>
    </row>
    <row r="18" spans="1:23" ht="15" thickBot="1" x14ac:dyDescent="0.35">
      <c r="A18" s="30">
        <f>M15+$J$6+"00:02"</f>
        <v>0.42499999999999982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0.44166666666666643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19"/>
      <c r="T18" s="2"/>
      <c r="U18" s="2"/>
      <c r="V18" s="2"/>
      <c r="W18" s="21"/>
    </row>
    <row r="19" spans="1:23" ht="15" thickBot="1" x14ac:dyDescent="0.35">
      <c r="A19" s="38">
        <f>A18+$J$6+"00:02"</f>
        <v>0.43333333333333313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0.44999999999999973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0.46666666666666634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81" t="s">
        <v>21</v>
      </c>
      <c r="T19" s="481" t="s">
        <v>43</v>
      </c>
      <c r="U19" s="481"/>
      <c r="V19" s="481" t="s">
        <v>15</v>
      </c>
      <c r="W19" s="482"/>
    </row>
    <row r="20" spans="1:23" ht="15" thickBot="1" x14ac:dyDescent="0.35">
      <c r="A20" s="19"/>
      <c r="B20" s="2"/>
      <c r="C20" s="2"/>
      <c r="D20" s="46"/>
      <c r="E20" s="46"/>
      <c r="F20" s="2"/>
      <c r="G20" s="2"/>
      <c r="H20" s="2"/>
      <c r="I20" s="47"/>
      <c r="J20" s="46"/>
      <c r="K20" s="281"/>
      <c r="L20" s="85"/>
      <c r="M20" s="2"/>
      <c r="N20" s="2"/>
      <c r="O20" s="2"/>
      <c r="P20" s="46"/>
      <c r="Q20" s="48"/>
      <c r="R20" s="2"/>
      <c r="S20" s="49">
        <v>1</v>
      </c>
      <c r="T20" s="450" t="str">
        <f>VLOOKUP($S20,$M$45:$P$48,2,FALSE)</f>
        <v>Equipe 9</v>
      </c>
      <c r="U20" s="450"/>
      <c r="V20" s="451">
        <f>VLOOKUP($S20,$M$45:$P$48,4,FALSE)</f>
        <v>3.9999999999999998E-7</v>
      </c>
      <c r="W20" s="452"/>
    </row>
    <row r="21" spans="1:23" s="29" customFormat="1" x14ac:dyDescent="0.3">
      <c r="A21" s="24"/>
      <c r="B21" s="483" t="s">
        <v>7</v>
      </c>
      <c r="C21" s="483"/>
      <c r="D21" s="483" t="s">
        <v>16</v>
      </c>
      <c r="E21" s="484"/>
      <c r="F21" s="25"/>
      <c r="G21" s="26"/>
      <c r="H21" s="485" t="s">
        <v>7</v>
      </c>
      <c r="I21" s="485"/>
      <c r="J21" s="485" t="s">
        <v>16</v>
      </c>
      <c r="K21" s="486"/>
      <c r="L21" s="77"/>
      <c r="M21" s="27"/>
      <c r="N21" s="556" t="s">
        <v>7</v>
      </c>
      <c r="O21" s="556"/>
      <c r="P21" s="556" t="s">
        <v>16</v>
      </c>
      <c r="Q21" s="557"/>
      <c r="R21" s="25"/>
      <c r="S21" s="49">
        <v>2</v>
      </c>
      <c r="T21" s="450" t="str">
        <f t="shared" ref="T21:T23" si="4">VLOOKUP($S21,$M$45:$P$48,2,FALSE)</f>
        <v>Equipe 10</v>
      </c>
      <c r="U21" s="450"/>
      <c r="V21" s="451">
        <f t="shared" ref="V21:V23" si="5">VLOOKUP($S21,$M$45:$P$48,4,FALSE)</f>
        <v>2.9999999999999999E-7</v>
      </c>
      <c r="W21" s="452"/>
    </row>
    <row r="22" spans="1:23" x14ac:dyDescent="0.3">
      <c r="A22" s="30">
        <f>M19+$J$6+"00:02"</f>
        <v>0.47499999999999964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0.49166666666666625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G23+J6+"00:02"</f>
        <v>0.50833333333333286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49">
        <v>3</v>
      </c>
      <c r="T22" s="450" t="str">
        <f t="shared" si="4"/>
        <v>Equipe 11</v>
      </c>
      <c r="U22" s="450"/>
      <c r="V22" s="451">
        <f t="shared" si="5"/>
        <v>1.9999999999999999E-7</v>
      </c>
      <c r="W22" s="452"/>
    </row>
    <row r="23" spans="1:23" ht="15" thickBot="1" x14ac:dyDescent="0.35">
      <c r="A23" s="38">
        <f>A22+$J$6+"00:02"</f>
        <v>0.48333333333333295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0.49999999999999956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M22+J6+"00:02"</f>
        <v>0.51666666666666616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50">
        <v>4</v>
      </c>
      <c r="T23" s="476" t="str">
        <f t="shared" si="4"/>
        <v>Equipe 12</v>
      </c>
      <c r="U23" s="476"/>
      <c r="V23" s="479">
        <f t="shared" si="5"/>
        <v>9.9999999999999995E-8</v>
      </c>
      <c r="W23" s="480"/>
    </row>
    <row r="24" spans="1:23" ht="25.05" customHeight="1" thickBot="1" x14ac:dyDescent="0.3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4"/>
    </row>
    <row r="25" spans="1:23" ht="16.2" thickBot="1" x14ac:dyDescent="0.35">
      <c r="A25" s="471" t="s">
        <v>36</v>
      </c>
      <c r="B25" s="455"/>
      <c r="C25" s="455"/>
      <c r="D25" s="455"/>
      <c r="E25" s="455"/>
      <c r="F25" s="455"/>
      <c r="G25" s="455"/>
      <c r="H25" s="455"/>
      <c r="I25" s="79" t="s">
        <v>18</v>
      </c>
      <c r="J25" s="552">
        <v>9.0277777777777787E-3</v>
      </c>
      <c r="K25" s="552"/>
      <c r="L25" s="552"/>
      <c r="M25" s="72" t="s">
        <v>17</v>
      </c>
      <c r="N25" s="79"/>
      <c r="O25" s="79"/>
      <c r="P25" s="72"/>
      <c r="Q25" s="456"/>
      <c r="R25" s="456"/>
      <c r="S25" s="456"/>
      <c r="T25" s="456"/>
      <c r="U25" s="456"/>
      <c r="V25" s="456"/>
      <c r="W25" s="551"/>
    </row>
    <row r="26" spans="1:23" x14ac:dyDescent="0.3">
      <c r="A26" s="6"/>
      <c r="B26" s="682" t="s">
        <v>48</v>
      </c>
      <c r="C26" s="683"/>
      <c r="D26" s="682" t="s">
        <v>15</v>
      </c>
      <c r="E26" s="684"/>
      <c r="F26" s="102"/>
      <c r="G26" s="7"/>
      <c r="H26" s="685" t="s">
        <v>44</v>
      </c>
      <c r="I26" s="686"/>
      <c r="J26" s="685" t="s">
        <v>15</v>
      </c>
      <c r="K26" s="687"/>
      <c r="L26" s="76"/>
      <c r="M26" s="8"/>
      <c r="N26" s="622" t="s">
        <v>45</v>
      </c>
      <c r="O26" s="688"/>
      <c r="P26" s="574" t="s">
        <v>15</v>
      </c>
      <c r="Q26" s="576"/>
      <c r="R26" s="2"/>
      <c r="S26" s="9"/>
      <c r="T26" s="577" t="s">
        <v>46</v>
      </c>
      <c r="U26" s="680"/>
      <c r="V26" s="577" t="s">
        <v>15</v>
      </c>
      <c r="W26" s="579"/>
    </row>
    <row r="27" spans="1:23" x14ac:dyDescent="0.3">
      <c r="A27" s="10">
        <v>1</v>
      </c>
      <c r="B27" s="675" t="str">
        <f>IF(D14="","4eme A",T11)</f>
        <v>4eme A</v>
      </c>
      <c r="C27" s="676"/>
      <c r="D27" s="495">
        <f>A67+A68+C51/1000000</f>
        <v>0</v>
      </c>
      <c r="E27" s="496"/>
      <c r="F27" s="103"/>
      <c r="G27" s="11">
        <v>1</v>
      </c>
      <c r="H27" s="677" t="str">
        <f>IF(D14="","3eme A",T10)</f>
        <v>3eme A</v>
      </c>
      <c r="I27" s="678"/>
      <c r="J27" s="499">
        <f>G67+G68+I51/1000000</f>
        <v>0</v>
      </c>
      <c r="K27" s="500"/>
      <c r="L27" s="76"/>
      <c r="M27" s="12">
        <v>1</v>
      </c>
      <c r="N27" s="614" t="str">
        <f>IF(D14="","2eme A",T9)</f>
        <v>2eme A</v>
      </c>
      <c r="O27" s="679"/>
      <c r="P27" s="572">
        <f>M67+M68+O51/1000000</f>
        <v>0</v>
      </c>
      <c r="Q27" s="573"/>
      <c r="R27" s="2"/>
      <c r="S27" s="13">
        <v>1</v>
      </c>
      <c r="T27" s="605" t="str">
        <f>IF(D14="","1er A",T8)</f>
        <v>1er A</v>
      </c>
      <c r="U27" s="681"/>
      <c r="V27" s="568">
        <f>S67+S68+U51/1000000</f>
        <v>0</v>
      </c>
      <c r="W27" s="569"/>
    </row>
    <row r="28" spans="1:23" x14ac:dyDescent="0.3">
      <c r="A28" s="10">
        <v>2</v>
      </c>
      <c r="B28" s="675" t="str">
        <f>IF(D14="","4eme B",T17)</f>
        <v>4eme B</v>
      </c>
      <c r="C28" s="676"/>
      <c r="D28" s="495">
        <f>B67+A69+C52/1000000</f>
        <v>0</v>
      </c>
      <c r="E28" s="496"/>
      <c r="F28" s="103"/>
      <c r="G28" s="11">
        <v>2</v>
      </c>
      <c r="H28" s="677" t="str">
        <f>IF(D14="","3eme B",T16)</f>
        <v>3eme B</v>
      </c>
      <c r="I28" s="678"/>
      <c r="J28" s="499">
        <f>H67+G69+I52/1000000</f>
        <v>0</v>
      </c>
      <c r="K28" s="500"/>
      <c r="L28" s="76"/>
      <c r="M28" s="12">
        <v>2</v>
      </c>
      <c r="N28" s="614" t="str">
        <f>IF(D14="","2eme B",T15)</f>
        <v>2eme B</v>
      </c>
      <c r="O28" s="679"/>
      <c r="P28" s="572">
        <f>N67+M69+O52/1000000</f>
        <v>0</v>
      </c>
      <c r="Q28" s="573"/>
      <c r="R28" s="2"/>
      <c r="S28" s="13">
        <v>2</v>
      </c>
      <c r="T28" s="605" t="str">
        <f>IF(D14="","1er B",T14)</f>
        <v>1er B</v>
      </c>
      <c r="U28" s="681"/>
      <c r="V28" s="568">
        <f>T67+S69+U52/1000000</f>
        <v>0</v>
      </c>
      <c r="W28" s="569"/>
    </row>
    <row r="29" spans="1:23" ht="15" thickBot="1" x14ac:dyDescent="0.35">
      <c r="A29" s="15">
        <v>3</v>
      </c>
      <c r="B29" s="671" t="str">
        <f>IF(D14="","4eme C",T23)</f>
        <v>4eme C</v>
      </c>
      <c r="C29" s="672"/>
      <c r="D29" s="489">
        <f>B68+B69+C53/1000000</f>
        <v>0</v>
      </c>
      <c r="E29" s="490"/>
      <c r="F29" s="103"/>
      <c r="G29" s="16">
        <v>3</v>
      </c>
      <c r="H29" s="673" t="str">
        <f>IF(D14="","3eme C",T22)</f>
        <v>3eme C</v>
      </c>
      <c r="I29" s="674"/>
      <c r="J29" s="493">
        <f>H68+H69+I53/1000000</f>
        <v>0</v>
      </c>
      <c r="K29" s="494"/>
      <c r="L29" s="76"/>
      <c r="M29" s="17">
        <v>3</v>
      </c>
      <c r="N29" s="616" t="str">
        <f>IF(D14="","2eme C",T21)</f>
        <v>2eme C</v>
      </c>
      <c r="O29" s="659"/>
      <c r="P29" s="564">
        <f>N68+N69+O53/1000000</f>
        <v>0</v>
      </c>
      <c r="Q29" s="565"/>
      <c r="R29" s="2"/>
      <c r="S29" s="18">
        <v>3</v>
      </c>
      <c r="T29" s="607" t="str">
        <f>IF(D14="","1er C",T20)</f>
        <v>1er C</v>
      </c>
      <c r="U29" s="657"/>
      <c r="V29" s="560">
        <f>T68+T69+U53/1000000</f>
        <v>0</v>
      </c>
      <c r="W29" s="561"/>
    </row>
    <row r="30" spans="1:23" ht="15" thickBot="1" x14ac:dyDescent="0.35">
      <c r="A30" s="19"/>
      <c r="B30" s="2"/>
      <c r="C30" s="2"/>
      <c r="D30" s="2"/>
      <c r="E30" s="2"/>
      <c r="F30" s="2"/>
      <c r="G30" s="2"/>
      <c r="H30" s="2"/>
      <c r="I30" s="20"/>
      <c r="J30" s="2"/>
      <c r="K30" s="2"/>
      <c r="L30" s="85"/>
      <c r="M30" s="2"/>
      <c r="N30" s="2"/>
      <c r="O30" s="2"/>
      <c r="P30" s="2"/>
      <c r="Q30" s="2"/>
      <c r="R30" s="2"/>
      <c r="S30" s="2"/>
      <c r="T30" s="2"/>
      <c r="U30" s="2"/>
      <c r="V30" s="2"/>
      <c r="W30" s="21"/>
    </row>
    <row r="31" spans="1:23" s="29" customFormat="1" x14ac:dyDescent="0.3">
      <c r="A31" s="24"/>
      <c r="B31" s="483" t="s">
        <v>8</v>
      </c>
      <c r="C31" s="483"/>
      <c r="D31" s="483" t="s">
        <v>16</v>
      </c>
      <c r="E31" s="484"/>
      <c r="F31" s="25"/>
      <c r="G31" s="26"/>
      <c r="H31" s="485" t="s">
        <v>8</v>
      </c>
      <c r="I31" s="485"/>
      <c r="J31" s="485" t="s">
        <v>16</v>
      </c>
      <c r="K31" s="486"/>
      <c r="L31" s="77"/>
      <c r="M31" s="27"/>
      <c r="N31" s="556" t="s">
        <v>8</v>
      </c>
      <c r="O31" s="556"/>
      <c r="P31" s="556" t="s">
        <v>16</v>
      </c>
      <c r="Q31" s="557"/>
      <c r="R31" s="25"/>
      <c r="S31" s="28"/>
      <c r="T31" s="554" t="s">
        <v>8</v>
      </c>
      <c r="U31" s="554"/>
      <c r="V31" s="554" t="s">
        <v>16</v>
      </c>
      <c r="W31" s="555"/>
    </row>
    <row r="32" spans="1:23" x14ac:dyDescent="0.3">
      <c r="A32" s="30">
        <f>M23+J6+"00:02"+L5</f>
        <v>0.54166666666666619</v>
      </c>
      <c r="B32" s="31" t="str">
        <f>B27</f>
        <v>4eme A</v>
      </c>
      <c r="C32" s="31" t="str">
        <f>B28</f>
        <v>4eme B</v>
      </c>
      <c r="D32" s="53"/>
      <c r="E32" s="54"/>
      <c r="F32" s="2"/>
      <c r="G32" s="32">
        <f>A32+$J$25+"00:02"</f>
        <v>0.55208333333333282</v>
      </c>
      <c r="H32" s="33" t="str">
        <f>H27</f>
        <v>3eme A</v>
      </c>
      <c r="I32" s="33" t="str">
        <f>H28</f>
        <v>3eme B</v>
      </c>
      <c r="J32" s="57"/>
      <c r="K32" s="58"/>
      <c r="L32" s="76"/>
      <c r="M32" s="34">
        <f>G32+$J$25+"00:02"</f>
        <v>0.56249999999999944</v>
      </c>
      <c r="N32" s="35" t="str">
        <f>N27</f>
        <v>2eme A</v>
      </c>
      <c r="O32" s="35" t="str">
        <f>N28</f>
        <v>2eme B</v>
      </c>
      <c r="P32" s="61"/>
      <c r="Q32" s="62"/>
      <c r="R32" s="2"/>
      <c r="S32" s="36">
        <f>M32+$J$25+"00:02"</f>
        <v>0.57291666666666607</v>
      </c>
      <c r="T32" s="37" t="str">
        <f>T27</f>
        <v>1er A</v>
      </c>
      <c r="U32" s="37" t="str">
        <f>T28</f>
        <v>1er B</v>
      </c>
      <c r="V32" s="65"/>
      <c r="W32" s="66"/>
    </row>
    <row r="33" spans="1:23" x14ac:dyDescent="0.3">
      <c r="A33" s="30">
        <f>S32+J25+"00:02"</f>
        <v>0.5833333333333327</v>
      </c>
      <c r="B33" s="31" t="str">
        <f>B27</f>
        <v>4eme A</v>
      </c>
      <c r="C33" s="31" t="str">
        <f>B29</f>
        <v>4eme C</v>
      </c>
      <c r="D33" s="53"/>
      <c r="E33" s="54"/>
      <c r="F33" s="2"/>
      <c r="G33" s="32">
        <f>A33+$J$25+"00:02"</f>
        <v>0.59374999999999933</v>
      </c>
      <c r="H33" s="33" t="str">
        <f>H27</f>
        <v>3eme A</v>
      </c>
      <c r="I33" s="33" t="str">
        <f>H29</f>
        <v>3eme C</v>
      </c>
      <c r="J33" s="57"/>
      <c r="K33" s="58"/>
      <c r="L33" s="76"/>
      <c r="M33" s="34">
        <f t="shared" ref="M33:M34" si="6">G33+$J$25+"00:02"</f>
        <v>0.60416666666666596</v>
      </c>
      <c r="N33" s="35" t="str">
        <f>N27</f>
        <v>2eme A</v>
      </c>
      <c r="O33" s="35" t="str">
        <f>N29</f>
        <v>2eme C</v>
      </c>
      <c r="P33" s="61"/>
      <c r="Q33" s="62"/>
      <c r="R33" s="2"/>
      <c r="S33" s="36">
        <f t="shared" ref="S33:S34" si="7">M33+$J$25+"00:02"</f>
        <v>0.61458333333333259</v>
      </c>
      <c r="T33" s="37" t="str">
        <f>T27</f>
        <v>1er A</v>
      </c>
      <c r="U33" s="37" t="str">
        <f>T29</f>
        <v>1er C</v>
      </c>
      <c r="V33" s="65"/>
      <c r="W33" s="66"/>
    </row>
    <row r="34" spans="1:23" ht="15" thickBot="1" x14ac:dyDescent="0.35">
      <c r="A34" s="38">
        <f>S33+J25+"00:02"</f>
        <v>0.62499999999999922</v>
      </c>
      <c r="B34" s="39" t="str">
        <f>B28</f>
        <v>4eme B</v>
      </c>
      <c r="C34" s="39" t="str">
        <f>B29</f>
        <v>4eme C</v>
      </c>
      <c r="D34" s="55"/>
      <c r="E34" s="56"/>
      <c r="F34" s="47"/>
      <c r="G34" s="40">
        <f>A34+$J$25+"00:02"</f>
        <v>0.63541666666666585</v>
      </c>
      <c r="H34" s="41" t="str">
        <f>H28</f>
        <v>3eme B</v>
      </c>
      <c r="I34" s="41" t="str">
        <f>H29</f>
        <v>3eme C</v>
      </c>
      <c r="J34" s="59"/>
      <c r="K34" s="60"/>
      <c r="L34" s="78"/>
      <c r="M34" s="42">
        <f t="shared" si="6"/>
        <v>0.64583333333333248</v>
      </c>
      <c r="N34" s="43" t="str">
        <f>N28</f>
        <v>2eme B</v>
      </c>
      <c r="O34" s="43" t="str">
        <f>N29</f>
        <v>2eme C</v>
      </c>
      <c r="P34" s="63"/>
      <c r="Q34" s="64"/>
      <c r="R34" s="47"/>
      <c r="S34" s="44">
        <f t="shared" si="7"/>
        <v>0.65624999999999911</v>
      </c>
      <c r="T34" s="45" t="str">
        <f>T28</f>
        <v>1er B</v>
      </c>
      <c r="U34" s="45" t="str">
        <f>T29</f>
        <v>1er C</v>
      </c>
      <c r="V34" s="67"/>
      <c r="W34" s="68"/>
    </row>
    <row r="35" spans="1:23" ht="15" thickBot="1" x14ac:dyDescent="0.35">
      <c r="A35" s="10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07"/>
    </row>
    <row r="36" spans="1:23" ht="16.2" thickBot="1" x14ac:dyDescent="0.35">
      <c r="A36" s="440" t="s">
        <v>47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2"/>
    </row>
    <row r="37" spans="1:23" x14ac:dyDescent="0.3">
      <c r="A37" s="84"/>
      <c r="B37" s="644" t="s">
        <v>48</v>
      </c>
      <c r="C37" s="644"/>
      <c r="D37" s="644" t="s">
        <v>15</v>
      </c>
      <c r="E37" s="664"/>
      <c r="F37" s="543"/>
      <c r="G37" s="90"/>
      <c r="H37" s="644" t="s">
        <v>44</v>
      </c>
      <c r="I37" s="644"/>
      <c r="J37" s="644" t="s">
        <v>15</v>
      </c>
      <c r="K37" s="664"/>
      <c r="L37" s="699"/>
      <c r="M37" s="90"/>
      <c r="N37" s="644" t="s">
        <v>45</v>
      </c>
      <c r="O37" s="644"/>
      <c r="P37" s="644" t="s">
        <v>15</v>
      </c>
      <c r="Q37" s="664"/>
      <c r="R37" s="696"/>
      <c r="S37" s="96"/>
      <c r="T37" s="481" t="s">
        <v>46</v>
      </c>
      <c r="U37" s="481"/>
      <c r="V37" s="481" t="s">
        <v>15</v>
      </c>
      <c r="W37" s="482"/>
    </row>
    <row r="38" spans="1:23" x14ac:dyDescent="0.3">
      <c r="A38" s="86">
        <v>1</v>
      </c>
      <c r="B38" s="450" t="str">
        <f>VLOOKUP($A38,$A$51:$D$53,2,FALSE)</f>
        <v>4eme A</v>
      </c>
      <c r="C38" s="450"/>
      <c r="D38" s="451">
        <f>VLOOKUP($A38,$A$51:$D$53,4,FALSE)</f>
        <v>2.9999999999999999E-7</v>
      </c>
      <c r="E38" s="451"/>
      <c r="F38" s="544"/>
      <c r="G38" s="91">
        <v>1</v>
      </c>
      <c r="H38" s="450" t="str">
        <f>VLOOKUP($G38,$G$51:$J$53,2,FALSE)</f>
        <v>3eme A</v>
      </c>
      <c r="I38" s="450"/>
      <c r="J38" s="451">
        <f>VLOOKUP($G38,$G$51:$J$53,4,FALSE)</f>
        <v>2.9999999999999999E-7</v>
      </c>
      <c r="K38" s="451"/>
      <c r="L38" s="700"/>
      <c r="M38" s="91">
        <v>1</v>
      </c>
      <c r="N38" s="450" t="str">
        <f>VLOOKUP($M38,$M$51:$P$53,2,FALSE)</f>
        <v>2eme A</v>
      </c>
      <c r="O38" s="450"/>
      <c r="P38" s="451">
        <f>VLOOKUP($M38,$M$51:$P$53,4,FALSE)</f>
        <v>2.9999999999999999E-7</v>
      </c>
      <c r="Q38" s="451"/>
      <c r="R38" s="697"/>
      <c r="S38" s="86">
        <v>1</v>
      </c>
      <c r="T38" s="450" t="str">
        <f>VLOOKUP($S38,$S$51:$V$53,2,FALSE)</f>
        <v>1er A</v>
      </c>
      <c r="U38" s="450"/>
      <c r="V38" s="451">
        <f>VLOOKUP($S38,$S$51:$V$53,4,FALSE)</f>
        <v>2.9999999999999999E-7</v>
      </c>
      <c r="W38" s="452"/>
    </row>
    <row r="39" spans="1:23" x14ac:dyDescent="0.3">
      <c r="A39" s="86">
        <v>2</v>
      </c>
      <c r="B39" s="450" t="str">
        <f t="shared" ref="B39:B40" si="8">VLOOKUP($A39,$A$51:$D$53,2,FALSE)</f>
        <v>4eme B</v>
      </c>
      <c r="C39" s="450"/>
      <c r="D39" s="451">
        <f t="shared" ref="D39:D40" si="9">VLOOKUP($A39,$A$51:$D$53,4,FALSE)</f>
        <v>1.9999999999999999E-7</v>
      </c>
      <c r="E39" s="451"/>
      <c r="F39" s="544"/>
      <c r="G39" s="91">
        <v>2</v>
      </c>
      <c r="H39" s="450" t="str">
        <f t="shared" ref="H39:H40" si="10">VLOOKUP($G39,$G$51:$J$53,2,FALSE)</f>
        <v>3eme B</v>
      </c>
      <c r="I39" s="450"/>
      <c r="J39" s="451">
        <f t="shared" ref="J39:J40" si="11">VLOOKUP($G39,$G$51:$J$53,4,FALSE)</f>
        <v>1.9999999999999999E-7</v>
      </c>
      <c r="K39" s="451"/>
      <c r="L39" s="700"/>
      <c r="M39" s="91">
        <v>2</v>
      </c>
      <c r="N39" s="450" t="str">
        <f t="shared" ref="N39:N40" si="12">VLOOKUP($M39,$M$51:$P$53,2,FALSE)</f>
        <v>2eme B</v>
      </c>
      <c r="O39" s="450"/>
      <c r="P39" s="451">
        <f t="shared" ref="P39:P40" si="13">VLOOKUP($M39,$M$51:$P$53,4,FALSE)</f>
        <v>1.9999999999999999E-7</v>
      </c>
      <c r="Q39" s="451"/>
      <c r="R39" s="697"/>
      <c r="S39" s="86">
        <v>2</v>
      </c>
      <c r="T39" s="450" t="str">
        <f t="shared" ref="T39:T40" si="14">VLOOKUP($S39,$S$51:$V$53,2,FALSE)</f>
        <v>1er B</v>
      </c>
      <c r="U39" s="450"/>
      <c r="V39" s="451">
        <f t="shared" ref="V39:V40" si="15">VLOOKUP($S39,$S$51:$V$53,4,FALSE)</f>
        <v>1.9999999999999999E-7</v>
      </c>
      <c r="W39" s="452"/>
    </row>
    <row r="40" spans="1:23" ht="15" thickBot="1" x14ac:dyDescent="0.35">
      <c r="A40" s="87">
        <v>3</v>
      </c>
      <c r="B40" s="450" t="str">
        <f t="shared" si="8"/>
        <v>4eme C</v>
      </c>
      <c r="C40" s="450"/>
      <c r="D40" s="451">
        <f t="shared" si="9"/>
        <v>9.9999999999999995E-8</v>
      </c>
      <c r="E40" s="451"/>
      <c r="F40" s="545"/>
      <c r="G40" s="92">
        <v>3</v>
      </c>
      <c r="H40" s="450" t="str">
        <f t="shared" si="10"/>
        <v>3eme C</v>
      </c>
      <c r="I40" s="450"/>
      <c r="J40" s="451">
        <f t="shared" si="11"/>
        <v>9.9999999999999995E-8</v>
      </c>
      <c r="K40" s="451"/>
      <c r="L40" s="701"/>
      <c r="M40" s="92">
        <v>3</v>
      </c>
      <c r="N40" s="450" t="str">
        <f t="shared" si="12"/>
        <v>2eme C</v>
      </c>
      <c r="O40" s="450"/>
      <c r="P40" s="451">
        <f t="shared" si="13"/>
        <v>9.9999999999999995E-8</v>
      </c>
      <c r="Q40" s="451"/>
      <c r="R40" s="698"/>
      <c r="S40" s="87">
        <v>3</v>
      </c>
      <c r="T40" s="476" t="str">
        <f t="shared" si="14"/>
        <v>1er C</v>
      </c>
      <c r="U40" s="476"/>
      <c r="V40" s="479">
        <f t="shared" si="15"/>
        <v>9.9999999999999995E-8</v>
      </c>
      <c r="W40" s="480"/>
    </row>
    <row r="41" spans="1:23" ht="15" thickBot="1" x14ac:dyDescent="0.35">
      <c r="A41" s="538" t="s">
        <v>34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6"/>
    </row>
    <row r="42" spans="1:23" x14ac:dyDescent="0.3">
      <c r="U42" s="702" t="s">
        <v>114</v>
      </c>
      <c r="V42" s="702"/>
      <c r="W42" s="702"/>
    </row>
    <row r="43" spans="1:23" ht="16.2" hidden="1" thickBot="1" x14ac:dyDescent="0.35">
      <c r="A43" s="440" t="s">
        <v>49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2"/>
      <c r="R43" s="98"/>
      <c r="S43" s="98"/>
      <c r="T43" s="98"/>
      <c r="U43" s="98"/>
      <c r="V43" s="98"/>
      <c r="W43" s="98"/>
    </row>
    <row r="44" spans="1:23" ht="14.4" hidden="1" customHeight="1" x14ac:dyDescent="0.3">
      <c r="A44" s="84"/>
      <c r="B44" s="542" t="s">
        <v>1</v>
      </c>
      <c r="C44" s="694"/>
      <c r="D44" s="542" t="s">
        <v>15</v>
      </c>
      <c r="E44" s="694"/>
      <c r="F44" s="693"/>
      <c r="G44" s="82"/>
      <c r="H44" s="542" t="s">
        <v>2</v>
      </c>
      <c r="I44" s="694"/>
      <c r="J44" s="542" t="s">
        <v>15</v>
      </c>
      <c r="K44" s="694"/>
      <c r="L44" s="85"/>
      <c r="M44" s="82"/>
      <c r="N44" s="542" t="s">
        <v>3</v>
      </c>
      <c r="O44" s="694"/>
      <c r="P44" s="542" t="s">
        <v>15</v>
      </c>
      <c r="Q44" s="695"/>
      <c r="R44" s="2"/>
      <c r="S44" s="99"/>
      <c r="T44" s="690"/>
      <c r="U44" s="690"/>
      <c r="V44" s="690"/>
      <c r="W44" s="690"/>
    </row>
    <row r="45" spans="1:23" ht="14.4" hidden="1" customHeight="1" x14ac:dyDescent="0.3">
      <c r="A45" s="86">
        <f>RANK(D45,$D$45:$D$48)</f>
        <v>1</v>
      </c>
      <c r="B45" s="69" t="str">
        <f>B8</f>
        <v>Equipe 1</v>
      </c>
      <c r="C45" s="69">
        <f>D14-E14+D18-E18+D22-E22</f>
        <v>0</v>
      </c>
      <c r="D45" s="451">
        <f>D8+4/10000000</f>
        <v>3.9999999999999998E-7</v>
      </c>
      <c r="E45" s="691"/>
      <c r="F45" s="643"/>
      <c r="G45" s="86">
        <f>RANK(J45,$J$45:$J$48)</f>
        <v>1</v>
      </c>
      <c r="H45" s="69" t="str">
        <f>H8</f>
        <v>Equipe 5</v>
      </c>
      <c r="I45" s="69">
        <f>J14-K14+J18-K18+J22-K22</f>
        <v>0</v>
      </c>
      <c r="J45" s="451">
        <f>J8+4/10000000</f>
        <v>3.9999999999999998E-7</v>
      </c>
      <c r="K45" s="691"/>
      <c r="L45" s="85"/>
      <c r="M45" s="86">
        <f>RANK(P45,$P$45:$P$48)</f>
        <v>1</v>
      </c>
      <c r="N45" s="69" t="str">
        <f>N8</f>
        <v>Equipe 9</v>
      </c>
      <c r="O45" s="69">
        <f>P14-Q14+P18-Q18+P22-Q22</f>
        <v>0</v>
      </c>
      <c r="P45" s="451">
        <f>P8+4/10000000</f>
        <v>3.9999999999999998E-7</v>
      </c>
      <c r="Q45" s="692"/>
      <c r="R45" s="2"/>
      <c r="S45" s="94"/>
      <c r="T45" s="95"/>
      <c r="U45" s="95"/>
      <c r="V45" s="689"/>
      <c r="W45" s="689"/>
    </row>
    <row r="46" spans="1:23" ht="14.4" hidden="1" customHeight="1" x14ac:dyDescent="0.3">
      <c r="A46" s="86">
        <f t="shared" ref="A46:A48" si="16">RANK(D46,$D$45:$D$48)</f>
        <v>2</v>
      </c>
      <c r="B46" s="69" t="str">
        <f t="shared" ref="B46:B48" si="17">B9</f>
        <v>Equipe 2</v>
      </c>
      <c r="C46" s="69">
        <f>E14-D14+D19-E19+D23-E23</f>
        <v>0</v>
      </c>
      <c r="D46" s="451">
        <f>D9+3/10000000</f>
        <v>2.9999999999999999E-7</v>
      </c>
      <c r="E46" s="691"/>
      <c r="F46" s="643"/>
      <c r="G46" s="86">
        <f t="shared" ref="G46:G48" si="18">RANK(J46,$J$45:$J$48)</f>
        <v>2</v>
      </c>
      <c r="H46" s="69" t="str">
        <f t="shared" ref="H46:H48" si="19">H9</f>
        <v>Equipe 6</v>
      </c>
      <c r="I46" s="69">
        <f>K14-J14+J19-K19+J23-K23</f>
        <v>0</v>
      </c>
      <c r="J46" s="451">
        <f>J9+3/10000000</f>
        <v>2.9999999999999999E-7</v>
      </c>
      <c r="K46" s="691"/>
      <c r="L46" s="85"/>
      <c r="M46" s="86">
        <f t="shared" ref="M46:M48" si="20">RANK(P46,$P$45:$P$48)</f>
        <v>2</v>
      </c>
      <c r="N46" s="69" t="str">
        <f t="shared" ref="N46:N48" si="21">N9</f>
        <v>Equipe 10</v>
      </c>
      <c r="O46" s="69">
        <f>Q14-P14+P19-Q19+P23-Q23</f>
        <v>0</v>
      </c>
      <c r="P46" s="451">
        <f>P9+3/10000000</f>
        <v>2.9999999999999999E-7</v>
      </c>
      <c r="Q46" s="692"/>
      <c r="R46" s="2"/>
      <c r="S46" s="94"/>
      <c r="T46" s="95"/>
      <c r="U46" s="95"/>
      <c r="V46" s="689"/>
      <c r="W46" s="689"/>
    </row>
    <row r="47" spans="1:23" ht="14.4" hidden="1" customHeight="1" x14ac:dyDescent="0.3">
      <c r="A47" s="86">
        <f t="shared" si="16"/>
        <v>3</v>
      </c>
      <c r="B47" s="69" t="str">
        <f t="shared" si="17"/>
        <v>Equipe 3</v>
      </c>
      <c r="C47" s="69">
        <f>D15-E15+E18-D18+E23-D23</f>
        <v>0</v>
      </c>
      <c r="D47" s="451">
        <f>D10+2/10000000</f>
        <v>1.9999999999999999E-7</v>
      </c>
      <c r="E47" s="691"/>
      <c r="F47" s="643"/>
      <c r="G47" s="86">
        <f t="shared" si="18"/>
        <v>3</v>
      </c>
      <c r="H47" s="69" t="str">
        <f t="shared" si="19"/>
        <v>Equipe 7</v>
      </c>
      <c r="I47" s="69">
        <f>J15-K15+K18-J18+K23-J23</f>
        <v>0</v>
      </c>
      <c r="J47" s="451">
        <f>J10+2/10000000</f>
        <v>1.9999999999999999E-7</v>
      </c>
      <c r="K47" s="691"/>
      <c r="L47" s="85"/>
      <c r="M47" s="86">
        <f t="shared" si="20"/>
        <v>3</v>
      </c>
      <c r="N47" s="69" t="str">
        <f t="shared" si="21"/>
        <v>Equipe 11</v>
      </c>
      <c r="O47" s="69">
        <f>P15-Q15+Q18-P18+Q23-P23</f>
        <v>0</v>
      </c>
      <c r="P47" s="451">
        <f>P10+2/10000000</f>
        <v>1.9999999999999999E-7</v>
      </c>
      <c r="Q47" s="692"/>
      <c r="R47" s="2"/>
      <c r="S47" s="94"/>
      <c r="T47" s="95"/>
      <c r="U47" s="95"/>
      <c r="V47" s="689"/>
      <c r="W47" s="689"/>
    </row>
    <row r="48" spans="1:23" ht="14.4" hidden="1" customHeight="1" thickBot="1" x14ac:dyDescent="0.35">
      <c r="A48" s="100">
        <f t="shared" si="16"/>
        <v>4</v>
      </c>
      <c r="B48" s="101" t="str">
        <f t="shared" si="17"/>
        <v>Equipe 4</v>
      </c>
      <c r="C48" s="101">
        <f>E15-D15+E19-D19+E22-D22</f>
        <v>0</v>
      </c>
      <c r="D48" s="665">
        <f>D11+1/10000000</f>
        <v>9.9999999999999995E-8</v>
      </c>
      <c r="E48" s="666"/>
      <c r="F48" s="643"/>
      <c r="G48" s="100">
        <f t="shared" si="18"/>
        <v>4</v>
      </c>
      <c r="H48" s="101" t="str">
        <f t="shared" si="19"/>
        <v>Equipe 8</v>
      </c>
      <c r="I48" s="101">
        <f>K15-J15+K19-J19+K22-J22</f>
        <v>0</v>
      </c>
      <c r="J48" s="665">
        <f>J11+1/10000000</f>
        <v>9.9999999999999995E-8</v>
      </c>
      <c r="K48" s="666"/>
      <c r="L48" s="85"/>
      <c r="M48" s="100">
        <f t="shared" si="20"/>
        <v>4</v>
      </c>
      <c r="N48" s="101" t="str">
        <f t="shared" si="21"/>
        <v>Equipe 12</v>
      </c>
      <c r="O48" s="101">
        <f>Q15-P15+Q19-P19+Q22-P22</f>
        <v>0</v>
      </c>
      <c r="P48" s="665">
        <f>P11+1/10000000</f>
        <v>9.9999999999999995E-8</v>
      </c>
      <c r="Q48" s="667"/>
      <c r="R48" s="2"/>
      <c r="S48" s="94"/>
      <c r="T48" s="95"/>
      <c r="U48" s="95"/>
      <c r="V48" s="689"/>
      <c r="W48" s="689"/>
    </row>
    <row r="49" spans="1:23" ht="16.2" hidden="1" thickBot="1" x14ac:dyDescent="0.35">
      <c r="A49" s="661" t="s">
        <v>47</v>
      </c>
      <c r="B49" s="662"/>
      <c r="C49" s="662"/>
      <c r="D49" s="662"/>
      <c r="E49" s="662"/>
      <c r="F49" s="441"/>
      <c r="G49" s="662"/>
      <c r="H49" s="662"/>
      <c r="I49" s="662"/>
      <c r="J49" s="662"/>
      <c r="K49" s="662"/>
      <c r="L49" s="441"/>
      <c r="M49" s="662"/>
      <c r="N49" s="662"/>
      <c r="O49" s="662"/>
      <c r="P49" s="662"/>
      <c r="Q49" s="662"/>
      <c r="R49" s="441"/>
      <c r="S49" s="662"/>
      <c r="T49" s="662"/>
      <c r="U49" s="662"/>
      <c r="V49" s="662"/>
      <c r="W49" s="663"/>
    </row>
    <row r="50" spans="1:23" ht="14.4" hidden="1" customHeight="1" x14ac:dyDescent="0.3">
      <c r="A50" s="96"/>
      <c r="B50" s="481" t="s">
        <v>48</v>
      </c>
      <c r="C50" s="481"/>
      <c r="D50" s="481" t="s">
        <v>15</v>
      </c>
      <c r="E50" s="482"/>
      <c r="F50" s="668"/>
      <c r="G50" s="96"/>
      <c r="H50" s="481" t="s">
        <v>50</v>
      </c>
      <c r="I50" s="481"/>
      <c r="J50" s="481" t="s">
        <v>15</v>
      </c>
      <c r="K50" s="482"/>
      <c r="L50" s="85"/>
      <c r="M50" s="96"/>
      <c r="N50" s="481" t="s">
        <v>45</v>
      </c>
      <c r="O50" s="481"/>
      <c r="P50" s="481" t="s">
        <v>15</v>
      </c>
      <c r="Q50" s="482"/>
      <c r="R50" s="2"/>
      <c r="S50" s="96"/>
      <c r="T50" s="481" t="s">
        <v>46</v>
      </c>
      <c r="U50" s="481"/>
      <c r="V50" s="481" t="s">
        <v>15</v>
      </c>
      <c r="W50" s="482"/>
    </row>
    <row r="51" spans="1:23" ht="14.4" hidden="1" customHeight="1" x14ac:dyDescent="0.3">
      <c r="A51" s="86">
        <f>RANK(D51,$D$51:$D$53)</f>
        <v>1</v>
      </c>
      <c r="B51" s="69" t="str">
        <f>B27</f>
        <v>4eme A</v>
      </c>
      <c r="C51" s="69">
        <f>D32-E32+D33-E33</f>
        <v>0</v>
      </c>
      <c r="D51" s="451">
        <f>D27+3/10000000</f>
        <v>2.9999999999999999E-7</v>
      </c>
      <c r="E51" s="452"/>
      <c r="F51" s="669"/>
      <c r="G51" s="86">
        <f>RANK(J51,$J$51:$J$53)</f>
        <v>1</v>
      </c>
      <c r="H51" s="69" t="str">
        <f>H27</f>
        <v>3eme A</v>
      </c>
      <c r="I51" s="69">
        <f>J32-K32+J33-K33</f>
        <v>0</v>
      </c>
      <c r="J51" s="451">
        <f>J27+3/10000000</f>
        <v>2.9999999999999999E-7</v>
      </c>
      <c r="K51" s="452"/>
      <c r="L51" s="85"/>
      <c r="M51" s="86">
        <f>RANK(P51,$P$51:$P$53)</f>
        <v>1</v>
      </c>
      <c r="N51" s="69" t="str">
        <f>N27</f>
        <v>2eme A</v>
      </c>
      <c r="O51" s="69">
        <f>P32-Q32+P33-Q33</f>
        <v>0</v>
      </c>
      <c r="P51" s="451">
        <f>P27+3/10000000</f>
        <v>2.9999999999999999E-7</v>
      </c>
      <c r="Q51" s="452"/>
      <c r="R51" s="2"/>
      <c r="S51" s="86">
        <f>RANK(V51,$V$51:$V$53)</f>
        <v>1</v>
      </c>
      <c r="T51" s="69" t="str">
        <f>T27</f>
        <v>1er A</v>
      </c>
      <c r="U51" s="69">
        <f>V32-W32+V33-W33</f>
        <v>0</v>
      </c>
      <c r="V51" s="451">
        <f>V27+3/10000000</f>
        <v>2.9999999999999999E-7</v>
      </c>
      <c r="W51" s="452"/>
    </row>
    <row r="52" spans="1:23" ht="14.4" hidden="1" customHeight="1" x14ac:dyDescent="0.3">
      <c r="A52" s="86">
        <f t="shared" ref="A52:A53" si="22">RANK(D52,$D$51:$D$53)</f>
        <v>2</v>
      </c>
      <c r="B52" s="69" t="str">
        <f t="shared" ref="B52:B53" si="23">B28</f>
        <v>4eme B</v>
      </c>
      <c r="C52" s="69">
        <f>E32-D32+D34-E34</f>
        <v>0</v>
      </c>
      <c r="D52" s="451">
        <f>D28+2/10000000</f>
        <v>1.9999999999999999E-7</v>
      </c>
      <c r="E52" s="452"/>
      <c r="F52" s="669"/>
      <c r="G52" s="86">
        <f t="shared" ref="G52:G53" si="24">RANK(J52,$J$51:$J$53)</f>
        <v>2</v>
      </c>
      <c r="H52" s="69" t="str">
        <f t="shared" ref="H52:H53" si="25">H28</f>
        <v>3eme B</v>
      </c>
      <c r="I52" s="69">
        <f>K32-J32+J34-K34</f>
        <v>0</v>
      </c>
      <c r="J52" s="451">
        <f>J28+2/10000000</f>
        <v>1.9999999999999999E-7</v>
      </c>
      <c r="K52" s="452"/>
      <c r="L52" s="85"/>
      <c r="M52" s="86">
        <f t="shared" ref="M52:M53" si="26">RANK(P52,$P$51:$P$53)</f>
        <v>2</v>
      </c>
      <c r="N52" s="69" t="str">
        <f t="shared" ref="N52:N53" si="27">N28</f>
        <v>2eme B</v>
      </c>
      <c r="O52" s="69">
        <f>Q32-P32+P34-Q34</f>
        <v>0</v>
      </c>
      <c r="P52" s="451">
        <f>P28+2/10000000</f>
        <v>1.9999999999999999E-7</v>
      </c>
      <c r="Q52" s="452"/>
      <c r="R52" s="2"/>
      <c r="S52" s="86">
        <f t="shared" ref="S52:S53" si="28">RANK(V52,$V$51:$V$53)</f>
        <v>2</v>
      </c>
      <c r="T52" s="69" t="str">
        <f t="shared" ref="T52:T53" si="29">T28</f>
        <v>1er B</v>
      </c>
      <c r="U52" s="69">
        <f>W32-V32+V34-W34</f>
        <v>0</v>
      </c>
      <c r="V52" s="451">
        <f>V28+2/10000000</f>
        <v>1.9999999999999999E-7</v>
      </c>
      <c r="W52" s="452"/>
    </row>
    <row r="53" spans="1:23" ht="14.4" hidden="1" customHeight="1" thickBot="1" x14ac:dyDescent="0.35">
      <c r="A53" s="87">
        <f t="shared" si="22"/>
        <v>3</v>
      </c>
      <c r="B53" s="88" t="str">
        <f t="shared" si="23"/>
        <v>4eme C</v>
      </c>
      <c r="C53" s="88">
        <f>E33-D33+E34-D34</f>
        <v>0</v>
      </c>
      <c r="D53" s="479">
        <f>D29+1/10000000</f>
        <v>9.9999999999999995E-8</v>
      </c>
      <c r="E53" s="480"/>
      <c r="F53" s="670"/>
      <c r="G53" s="87">
        <f t="shared" si="24"/>
        <v>3</v>
      </c>
      <c r="H53" s="88" t="str">
        <f t="shared" si="25"/>
        <v>3eme C</v>
      </c>
      <c r="I53" s="88">
        <f>K33-J33+K34-J34</f>
        <v>0</v>
      </c>
      <c r="J53" s="479">
        <f>J29+1/10000000</f>
        <v>9.9999999999999995E-8</v>
      </c>
      <c r="K53" s="480"/>
      <c r="L53" s="89"/>
      <c r="M53" s="87">
        <f t="shared" si="26"/>
        <v>3</v>
      </c>
      <c r="N53" s="88" t="str">
        <f t="shared" si="27"/>
        <v>2eme C</v>
      </c>
      <c r="O53" s="88">
        <f>Q33-P33+Q34-P34</f>
        <v>0</v>
      </c>
      <c r="P53" s="479">
        <f>P29+1/10000000</f>
        <v>9.9999999999999995E-8</v>
      </c>
      <c r="Q53" s="480"/>
      <c r="R53" s="47"/>
      <c r="S53" s="87">
        <f t="shared" si="28"/>
        <v>3</v>
      </c>
      <c r="T53" s="88" t="str">
        <f t="shared" si="29"/>
        <v>1er C</v>
      </c>
      <c r="U53" s="88">
        <f>W33-V33+W34-V34</f>
        <v>0</v>
      </c>
      <c r="V53" s="479">
        <f>V29+1/10000000</f>
        <v>9.9999999999999995E-8</v>
      </c>
      <c r="W53" s="480"/>
    </row>
    <row r="54" spans="1:23" hidden="1" x14ac:dyDescent="0.3">
      <c r="A54" s="470"/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</row>
    <row r="55" spans="1:23" hidden="1" x14ac:dyDescent="0.3">
      <c r="A55" s="1">
        <f>IF(D14="",0,(IF(D14&gt;E14,3,IF(D14=E14,1,0))))</f>
        <v>0</v>
      </c>
      <c r="B55" s="1">
        <f>IF(E14="",0,(IF(E14&gt;D14,3,IF(E14=D14,1,0))))</f>
        <v>0</v>
      </c>
      <c r="G55" s="1">
        <f>IF(J14="",0,(IF(J14&gt;K14,3,IF(J14=K14,1,0))))</f>
        <v>0</v>
      </c>
      <c r="H55" s="1">
        <f>IF(K14="",0,(IF(K14&gt;J14,3,IF(K14=J14,1,0))))</f>
        <v>0</v>
      </c>
      <c r="M55" s="1">
        <f>IF(P14="",0,(IF(P14&gt;Q14,3,IF(P14=Q14,1,0))))</f>
        <v>0</v>
      </c>
      <c r="N55" s="1">
        <f>IF(Q14="",0,(IF(Q14&gt;P14,3,IF(Q14=P14,1,0))))</f>
        <v>0</v>
      </c>
    </row>
    <row r="56" spans="1:23" hidden="1" x14ac:dyDescent="0.3">
      <c r="A56" s="1">
        <f>IF(D15="",0,(IF(D15&gt;E15,3,IF(D15=E15,1,0))))</f>
        <v>0</v>
      </c>
      <c r="B56" s="1">
        <f>IF(E15="",0,(IF(E15&gt;D15,3,IF(E15=D15,1,0))))</f>
        <v>0</v>
      </c>
      <c r="G56" s="1">
        <f>IF(J15="",0,(IF(J15&gt;K15,3,IF(J15=K15,1,0))))</f>
        <v>0</v>
      </c>
      <c r="H56" s="1">
        <f>IF(K15="",0,(IF(K15&gt;J15,3,IF(K15=J15,1,0))))</f>
        <v>0</v>
      </c>
      <c r="M56" s="1">
        <f>IF(P15="",0,(IF(P15&gt;Q15,3,IF(P15=Q15,1,0))))</f>
        <v>0</v>
      </c>
      <c r="N56" s="1">
        <f>IF(Q15="",0,(IF(Q15&gt;P15,3,IF(Q15=P15,1,0))))</f>
        <v>0</v>
      </c>
    </row>
    <row r="57" spans="1:23" hidden="1" x14ac:dyDescent="0.3"/>
    <row r="58" spans="1:23" hidden="1" x14ac:dyDescent="0.3"/>
    <row r="59" spans="1:23" hidden="1" x14ac:dyDescent="0.3">
      <c r="A59" s="1">
        <f>IF(D18="",0,(IF(D18&gt;E18,3,IF(D18=E18,1,0))))</f>
        <v>0</v>
      </c>
      <c r="B59" s="1">
        <f>IF(E18="",0,(IF(E18&gt;D18,3,IF(E18=D18,1,0))))</f>
        <v>0</v>
      </c>
      <c r="G59" s="1">
        <f>IF(J18="",0,(IF(J18&gt;K18,3,IF(J18=K18,1,0))))</f>
        <v>0</v>
      </c>
      <c r="H59" s="1">
        <f>IF(K18="",0,(IF(K18&gt;J18,3,IF(K18=J18,1,0))))</f>
        <v>0</v>
      </c>
      <c r="M59" s="1">
        <f>IF(P18="",0,(IF(P18&gt;Q18,3,IF(P18=Q18,1,0))))</f>
        <v>0</v>
      </c>
      <c r="N59" s="1">
        <f>IF(Q18="",0,(IF(Q18&gt;P18,3,IF(Q18=P18,1,0))))</f>
        <v>0</v>
      </c>
    </row>
    <row r="60" spans="1:23" hidden="1" x14ac:dyDescent="0.3">
      <c r="A60" s="1">
        <f>IF(D19="",0,(IF(D19&gt;E19,3,IF(D19=E19,1,0))))</f>
        <v>0</v>
      </c>
      <c r="B60" s="1">
        <f>IF(E19="",0,(IF(E19&gt;D19,3,IF(E19=D19,1,0))))</f>
        <v>0</v>
      </c>
      <c r="G60" s="1">
        <f>IF(J19="",0,(IF(J19&gt;K19,3,IF(J19=K19,1,0))))</f>
        <v>0</v>
      </c>
      <c r="H60" s="1">
        <f>IF(K19="",0,(IF(K19&gt;J19,3,IF(K19=J19,1,0))))</f>
        <v>0</v>
      </c>
      <c r="M60" s="1">
        <f>IF(P19="",0,(IF(P19&gt;Q19,3,IF(P19=Q19,1,0))))</f>
        <v>0</v>
      </c>
      <c r="N60" s="1">
        <f>IF(Q19="",0,(IF(Q19&gt;P19,3,IF(Q19=P19,1,0))))</f>
        <v>0</v>
      </c>
    </row>
    <row r="61" spans="1:23" hidden="1" x14ac:dyDescent="0.3"/>
    <row r="62" spans="1:23" hidden="1" x14ac:dyDescent="0.3"/>
    <row r="63" spans="1:23" hidden="1" x14ac:dyDescent="0.3">
      <c r="A63" s="1">
        <f>IF(D22="",0,(IF(D22&gt;E22,3,IF(D22=E22,1,0))))</f>
        <v>0</v>
      </c>
      <c r="B63" s="1">
        <f>IF(E22="",0,(IF(E22&gt;D22,3,IF(E22=D22,1,0))))</f>
        <v>0</v>
      </c>
      <c r="G63" s="1">
        <f>IF(J22="",0,(IF(J22&gt;K22,3,IF(J22=K22,1,0))))</f>
        <v>0</v>
      </c>
      <c r="H63" s="1">
        <f>IF(K22="",0,(IF(K22&gt;J22,3,IF(K22=J22,1,0))))</f>
        <v>0</v>
      </c>
      <c r="M63" s="1">
        <f>IF(P22="",0,(IF(P22&gt;Q22,3,IF(P22=Q22,1,0))))</f>
        <v>0</v>
      </c>
      <c r="N63" s="1">
        <f>IF(Q22="",0,(IF(Q22&gt;P22,3,IF(Q22=P22,1,0))))</f>
        <v>0</v>
      </c>
    </row>
    <row r="64" spans="1:23" hidden="1" x14ac:dyDescent="0.3">
      <c r="A64" s="1">
        <f>IF(D23="",0,(IF(D23&gt;E23,3,IF(D23=E23,1,0))))</f>
        <v>0</v>
      </c>
      <c r="B64" s="1">
        <f>IF(E23="",0,(IF(E23&gt;D23,3,IF(E23=D23,1,0))))</f>
        <v>0</v>
      </c>
      <c r="G64" s="1">
        <f>IF(J23="",0,(IF(J23&gt;K23,3,IF(J23=K23,1,0))))</f>
        <v>0</v>
      </c>
      <c r="H64" s="1">
        <f>IF(K23="",0,(IF(K23&gt;J23,3,IF(K23=J23,1,0))))</f>
        <v>0</v>
      </c>
      <c r="M64" s="1">
        <f>IF(P23="",0,(IF(P23&gt;Q23,3,IF(P23=Q23,1,0))))</f>
        <v>0</v>
      </c>
      <c r="N64" s="1">
        <f>IF(Q23="",0,(IF(Q23&gt;P23,3,IF(Q23=P23,1,0))))</f>
        <v>0</v>
      </c>
    </row>
    <row r="65" spans="1:20" hidden="1" x14ac:dyDescent="0.3"/>
    <row r="66" spans="1:20" hidden="1" x14ac:dyDescent="0.3"/>
    <row r="67" spans="1:20" hidden="1" x14ac:dyDescent="0.3">
      <c r="A67" s="1">
        <f>IF(D32="",0,(IF(D32&gt;E32,3,IF(D32=E32,1,0))))</f>
        <v>0</v>
      </c>
      <c r="B67" s="1">
        <f>IF(E32="",0,(IF(E32&gt;D32,3,IF(E32=D32,1,0))))</f>
        <v>0</v>
      </c>
      <c r="G67" s="1">
        <f>IF(J32="",0,(IF(J32&gt;K32,3,IF(J32=K32,1,0))))</f>
        <v>0</v>
      </c>
      <c r="H67" s="1">
        <f>IF(K32="",0,(IF(K32&gt;J32,3,IF(K32=J32,1,0))))</f>
        <v>0</v>
      </c>
      <c r="M67" s="1">
        <f>IF(P32="",0,(IF(P32&gt;Q32,3,IF(P32=Q32,1,0))))</f>
        <v>0</v>
      </c>
      <c r="N67" s="1">
        <f>IF(Q32="",0,(IF(Q32&gt;P32,3,IF(Q32=P32,1,0))))</f>
        <v>0</v>
      </c>
      <c r="S67" s="1">
        <f>IF(V32="",0,(IF(V32&gt;W32,3,IF(V32=W32,1,0))))</f>
        <v>0</v>
      </c>
      <c r="T67" s="1">
        <f>IF(W32="",0,(IF(W32&gt;V32,3,IF(W32=V32,1,0))))</f>
        <v>0</v>
      </c>
    </row>
    <row r="68" spans="1:20" hidden="1" x14ac:dyDescent="0.3">
      <c r="A68" s="1">
        <f>IF(D33="",0,(IF(D33&gt;E33,3,IF(D33=E33,1,0))))</f>
        <v>0</v>
      </c>
      <c r="B68" s="1">
        <f>IF(E33="",0,(IF(E33&gt;D33,3,IF(E33=D33,1,0))))</f>
        <v>0</v>
      </c>
      <c r="G68" s="1">
        <f>IF(J33="",0,(IF(J33&gt;K33,3,IF(J33=K33,1,0))))</f>
        <v>0</v>
      </c>
      <c r="H68" s="1">
        <f>IF(K33="",0,(IF(K33&gt;J33,3,IF(K33=J33,1,0))))</f>
        <v>0</v>
      </c>
      <c r="M68" s="1">
        <f>IF(P33="",0,(IF(P33&gt;Q33,3,IF(P33=Q33,1,0))))</f>
        <v>0</v>
      </c>
      <c r="N68" s="1">
        <f>IF(Q33="",0,(IF(Q33&gt;P33,3,IF(Q33=P33,1,0))))</f>
        <v>0</v>
      </c>
      <c r="S68" s="1">
        <f>IF(V33="",0,(IF(V33&gt;W33,3,IF(V33=W33,1,0))))</f>
        <v>0</v>
      </c>
      <c r="T68" s="1">
        <f>IF(W33="",0,(IF(W33&gt;V33,3,IF(W33=V33,1,0))))</f>
        <v>0</v>
      </c>
    </row>
    <row r="69" spans="1:20" hidden="1" x14ac:dyDescent="0.3">
      <c r="A69" s="1">
        <f>IF(D34="",0,(IF(D34&gt;E34,3,IF(D34=E34,1,0))))</f>
        <v>0</v>
      </c>
      <c r="B69" s="1">
        <f>IF(E34="",0,(IF(E34&gt;D34,3,IF(E34=D34,1,0))))</f>
        <v>0</v>
      </c>
      <c r="G69" s="1">
        <f>IF(J34="",0,(IF(J34&gt;K34,3,IF(J34=K34,1,0))))</f>
        <v>0</v>
      </c>
      <c r="H69" s="1">
        <f>IF(K34="",0,(IF(K34&gt;J34,3,IF(K34=J34,1,0))))</f>
        <v>0</v>
      </c>
      <c r="M69" s="1">
        <f>IF(P34="",0,(IF(P34&gt;Q34,3,IF(P34=Q34,1,0))))</f>
        <v>0</v>
      </c>
      <c r="N69" s="1">
        <f>IF(Q34="",0,(IF(Q34&gt;P34,3,IF(Q34=P34,1,0))))</f>
        <v>0</v>
      </c>
      <c r="S69" s="1">
        <f>IF(V34="",0,(IF(V34&gt;W34,3,IF(V34=W34,1,0))))</f>
        <v>0</v>
      </c>
      <c r="T69" s="1">
        <f>IF(W34="",0,(IF(W34&gt;V34,3,IF(W34=V34,1,0))))</f>
        <v>0</v>
      </c>
    </row>
    <row r="70" spans="1:20" hidden="1" x14ac:dyDescent="0.3"/>
    <row r="71" spans="1:20" hidden="1" x14ac:dyDescent="0.3"/>
    <row r="72" spans="1:20" hidden="1" x14ac:dyDescent="0.3"/>
    <row r="73" spans="1:20" hidden="1" x14ac:dyDescent="0.3"/>
    <row r="74" spans="1:20" hidden="1" x14ac:dyDescent="0.3"/>
    <row r="75" spans="1:20" hidden="1" x14ac:dyDescent="0.3"/>
    <row r="76" spans="1:20" hidden="1" x14ac:dyDescent="0.3"/>
  </sheetData>
  <sheetProtection sheet="1" scenarios="1" selectLockedCells="1"/>
  <mergeCells count="220">
    <mergeCell ref="B44:C44"/>
    <mergeCell ref="A43:Q43"/>
    <mergeCell ref="D47:E47"/>
    <mergeCell ref="J47:K47"/>
    <mergeCell ref="P47:Q47"/>
    <mergeCell ref="A36:W36"/>
    <mergeCell ref="T37:U37"/>
    <mergeCell ref="R37:R40"/>
    <mergeCell ref="L37:L40"/>
    <mergeCell ref="A41:W41"/>
    <mergeCell ref="T40:U40"/>
    <mergeCell ref="D38:E38"/>
    <mergeCell ref="J38:K38"/>
    <mergeCell ref="V47:W47"/>
    <mergeCell ref="B39:C39"/>
    <mergeCell ref="D39:E39"/>
    <mergeCell ref="H39:I39"/>
    <mergeCell ref="J39:K39"/>
    <mergeCell ref="N39:O39"/>
    <mergeCell ref="P39:Q39"/>
    <mergeCell ref="U42:W42"/>
    <mergeCell ref="V48:W48"/>
    <mergeCell ref="V44:W44"/>
    <mergeCell ref="D45:E45"/>
    <mergeCell ref="J45:K45"/>
    <mergeCell ref="P45:Q45"/>
    <mergeCell ref="V45:W45"/>
    <mergeCell ref="D46:E46"/>
    <mergeCell ref="J46:K46"/>
    <mergeCell ref="P46:Q46"/>
    <mergeCell ref="V46:W46"/>
    <mergeCell ref="F44:F48"/>
    <mergeCell ref="H44:I44"/>
    <mergeCell ref="J44:K44"/>
    <mergeCell ref="N44:O44"/>
    <mergeCell ref="P44:Q44"/>
    <mergeCell ref="T44:U44"/>
    <mergeCell ref="D44:E44"/>
    <mergeCell ref="A25:H25"/>
    <mergeCell ref="J25:L25"/>
    <mergeCell ref="B26:C26"/>
    <mergeCell ref="D26:E26"/>
    <mergeCell ref="H26:I26"/>
    <mergeCell ref="J26:K26"/>
    <mergeCell ref="N26:O26"/>
    <mergeCell ref="T31:U31"/>
    <mergeCell ref="P38:Q38"/>
    <mergeCell ref="H38:I38"/>
    <mergeCell ref="N38:O38"/>
    <mergeCell ref="T38:U38"/>
    <mergeCell ref="B38:C38"/>
    <mergeCell ref="B37:C37"/>
    <mergeCell ref="D37:E37"/>
    <mergeCell ref="B27:C27"/>
    <mergeCell ref="D27:E27"/>
    <mergeCell ref="H27:I27"/>
    <mergeCell ref="J27:K27"/>
    <mergeCell ref="N27:O27"/>
    <mergeCell ref="T22:U22"/>
    <mergeCell ref="V22:W22"/>
    <mergeCell ref="T26:U26"/>
    <mergeCell ref="V26:W26"/>
    <mergeCell ref="Q25:W25"/>
    <mergeCell ref="P26:Q26"/>
    <mergeCell ref="T17:U17"/>
    <mergeCell ref="V17:W17"/>
    <mergeCell ref="V37:W37"/>
    <mergeCell ref="T23:U23"/>
    <mergeCell ref="V23:W23"/>
    <mergeCell ref="P27:Q27"/>
    <mergeCell ref="T29:U29"/>
    <mergeCell ref="V29:W29"/>
    <mergeCell ref="T27:U27"/>
    <mergeCell ref="V27:W27"/>
    <mergeCell ref="T28:U28"/>
    <mergeCell ref="V28:W28"/>
    <mergeCell ref="V31:W31"/>
    <mergeCell ref="T14:U14"/>
    <mergeCell ref="V14:W14"/>
    <mergeCell ref="T15:U15"/>
    <mergeCell ref="V15:W15"/>
    <mergeCell ref="T16:U16"/>
    <mergeCell ref="B31:C31"/>
    <mergeCell ref="D31:E31"/>
    <mergeCell ref="H31:I31"/>
    <mergeCell ref="J31:K31"/>
    <mergeCell ref="N31:O31"/>
    <mergeCell ref="P31:Q31"/>
    <mergeCell ref="B29:C29"/>
    <mergeCell ref="D29:E29"/>
    <mergeCell ref="H29:I29"/>
    <mergeCell ref="J29:K29"/>
    <mergeCell ref="N29:O29"/>
    <mergeCell ref="P29:Q29"/>
    <mergeCell ref="B28:C28"/>
    <mergeCell ref="D28:E28"/>
    <mergeCell ref="H28:I28"/>
    <mergeCell ref="J28:K28"/>
    <mergeCell ref="N28:O28"/>
    <mergeCell ref="P28:Q28"/>
    <mergeCell ref="V16:W16"/>
    <mergeCell ref="A54:Q54"/>
    <mergeCell ref="J52:K52"/>
    <mergeCell ref="P52:Q52"/>
    <mergeCell ref="N50:O50"/>
    <mergeCell ref="P50:Q50"/>
    <mergeCell ref="D51:E51"/>
    <mergeCell ref="J51:K51"/>
    <mergeCell ref="P51:Q51"/>
    <mergeCell ref="D52:E52"/>
    <mergeCell ref="P53:Q53"/>
    <mergeCell ref="J53:K53"/>
    <mergeCell ref="D53:E53"/>
    <mergeCell ref="B50:C50"/>
    <mergeCell ref="D50:E50"/>
    <mergeCell ref="F50:F53"/>
    <mergeCell ref="H50:I50"/>
    <mergeCell ref="J50:K50"/>
    <mergeCell ref="V53:W53"/>
    <mergeCell ref="A49:W49"/>
    <mergeCell ref="T50:U50"/>
    <mergeCell ref="V50:W50"/>
    <mergeCell ref="V51:W51"/>
    <mergeCell ref="V52:W52"/>
    <mergeCell ref="V39:W39"/>
    <mergeCell ref="V38:W38"/>
    <mergeCell ref="D40:E40"/>
    <mergeCell ref="J40:K40"/>
    <mergeCell ref="P40:Q40"/>
    <mergeCell ref="F37:F40"/>
    <mergeCell ref="H37:I37"/>
    <mergeCell ref="J37:K37"/>
    <mergeCell ref="N37:O37"/>
    <mergeCell ref="P37:Q37"/>
    <mergeCell ref="V40:W40"/>
    <mergeCell ref="T39:U39"/>
    <mergeCell ref="N40:O40"/>
    <mergeCell ref="H40:I40"/>
    <mergeCell ref="B40:C40"/>
    <mergeCell ref="D48:E48"/>
    <mergeCell ref="J48:K48"/>
    <mergeCell ref="P48:Q48"/>
    <mergeCell ref="B21:C21"/>
    <mergeCell ref="D21:E21"/>
    <mergeCell ref="H21:I21"/>
    <mergeCell ref="J21:K21"/>
    <mergeCell ref="N21:O21"/>
    <mergeCell ref="P21:Q21"/>
    <mergeCell ref="T21:U21"/>
    <mergeCell ref="V21:W21"/>
    <mergeCell ref="B17:C17"/>
    <mergeCell ref="D17:E17"/>
    <mergeCell ref="H17:I17"/>
    <mergeCell ref="J17:K17"/>
    <mergeCell ref="N17:O17"/>
    <mergeCell ref="P17:Q17"/>
    <mergeCell ref="T19:U19"/>
    <mergeCell ref="V19:W19"/>
    <mergeCell ref="T20:U20"/>
    <mergeCell ref="V20:W20"/>
    <mergeCell ref="V7:W7"/>
    <mergeCell ref="S6:W6"/>
    <mergeCell ref="I4:K4"/>
    <mergeCell ref="E5:G5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T9:U9"/>
    <mergeCell ref="V9:W9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A1:T1"/>
    <mergeCell ref="U1:W5"/>
    <mergeCell ref="B8:C8"/>
    <mergeCell ref="D8:E8"/>
    <mergeCell ref="H8:I8"/>
    <mergeCell ref="J8:K8"/>
    <mergeCell ref="N8:O8"/>
    <mergeCell ref="P8:Q8"/>
    <mergeCell ref="T8:U8"/>
    <mergeCell ref="V8:W8"/>
    <mergeCell ref="B7:C7"/>
    <mergeCell ref="D7:E7"/>
    <mergeCell ref="H7:I7"/>
    <mergeCell ref="J7:K7"/>
    <mergeCell ref="N7:O7"/>
    <mergeCell ref="P7:Q7"/>
    <mergeCell ref="T7:U7"/>
    <mergeCell ref="J6:L6"/>
    <mergeCell ref="A6:H6"/>
    <mergeCell ref="A3:I3"/>
    <mergeCell ref="E4:G4"/>
    <mergeCell ref="L4:M4"/>
    <mergeCell ref="P6:Q6"/>
    <mergeCell ref="L5:M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2" orientation="landscape" horizontalDpi="300" verticalDpi="300" r:id="rId1"/>
  <ignoredErrors>
    <ignoredError sqref="I29 I27 I28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11"/>
  <sheetViews>
    <sheetView showGridLines="0" topLeftCell="A31" workbookViewId="0">
      <selection activeCell="F2" sqref="F1:F1048576"/>
    </sheetView>
  </sheetViews>
  <sheetFormatPr baseColWidth="10" defaultRowHeight="14.4" x14ac:dyDescent="0.3"/>
  <cols>
    <col min="1" max="1" width="5.77734375" style="1" customWidth="1"/>
    <col min="2" max="3" width="12.77734375" style="1" customWidth="1"/>
    <col min="4" max="5" width="3.33203125" style="1" customWidth="1"/>
    <col min="6" max="6" width="3.77734375" style="1" customWidth="1"/>
    <col min="7" max="7" width="5.77734375" style="1" customWidth="1"/>
    <col min="8" max="9" width="12.77734375" style="1" customWidth="1"/>
    <col min="10" max="11" width="3.33203125" style="1" customWidth="1"/>
    <col min="12" max="12" width="3.77734375" style="1" customWidth="1"/>
    <col min="13" max="13" width="5.77734375" style="1" customWidth="1"/>
    <col min="14" max="15" width="12.77734375" style="1" customWidth="1"/>
    <col min="16" max="17" width="3.33203125" style="1" customWidth="1"/>
    <col min="18" max="18" width="3.77734375" style="1" customWidth="1"/>
    <col min="19" max="19" width="5.77734375" style="1" customWidth="1"/>
    <col min="20" max="21" width="12.77734375" style="1" customWidth="1"/>
    <col min="22" max="23" width="3.33203125" style="1" customWidth="1"/>
    <col min="24" max="38" width="5.77734375" style="1" customWidth="1"/>
    <col min="39" max="16384" width="11.5546875" style="1"/>
  </cols>
  <sheetData>
    <row r="1" spans="1:23" ht="25.05" customHeight="1" x14ac:dyDescent="0.4">
      <c r="A1" s="504" t="s">
        <v>191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90"/>
      <c r="U1" s="460"/>
      <c r="V1" s="461"/>
      <c r="W1" s="462"/>
    </row>
    <row r="2" spans="1:23" ht="25.05" customHeight="1" x14ac:dyDescent="0.3">
      <c r="A2" s="262" t="s">
        <v>51</v>
      </c>
      <c r="B2" s="104"/>
      <c r="C2" s="104"/>
      <c r="D2" s="104"/>
      <c r="E2" s="104"/>
      <c r="F2" s="310"/>
      <c r="G2" s="104"/>
      <c r="H2" s="104"/>
      <c r="I2" s="104"/>
      <c r="J2" s="104"/>
      <c r="K2" s="104"/>
      <c r="L2" s="104"/>
      <c r="M2" s="104"/>
      <c r="N2" s="104"/>
      <c r="O2" s="218"/>
      <c r="P2" s="2"/>
      <c r="Q2" s="2"/>
      <c r="R2" s="2"/>
      <c r="S2" s="2"/>
      <c r="T2" s="21"/>
      <c r="U2" s="463"/>
      <c r="V2" s="464"/>
      <c r="W2" s="465"/>
    </row>
    <row r="3" spans="1:23" ht="25.05" customHeight="1" thickBot="1" x14ac:dyDescent="0.35">
      <c r="A3" s="506" t="s">
        <v>13</v>
      </c>
      <c r="B3" s="507"/>
      <c r="C3" s="507"/>
      <c r="D3" s="507"/>
      <c r="E3" s="507"/>
      <c r="F3" s="507"/>
      <c r="G3" s="507"/>
      <c r="H3" s="507"/>
      <c r="I3" s="507"/>
      <c r="J3" s="104"/>
      <c r="K3" s="104"/>
      <c r="L3" s="104"/>
      <c r="M3" s="104"/>
      <c r="N3" s="104"/>
      <c r="O3" s="2"/>
      <c r="P3" s="2"/>
      <c r="Q3" s="2"/>
      <c r="R3" s="2"/>
      <c r="S3" s="2"/>
      <c r="T3" s="21"/>
      <c r="U3" s="463"/>
      <c r="V3" s="464"/>
      <c r="W3" s="465"/>
    </row>
    <row r="4" spans="1:23" ht="25.05" customHeight="1" thickBot="1" x14ac:dyDescent="0.35">
      <c r="A4" s="263" t="s">
        <v>52</v>
      </c>
      <c r="B4" s="311"/>
      <c r="C4" s="311"/>
      <c r="D4" s="311"/>
      <c r="E4" s="508">
        <v>0.375</v>
      </c>
      <c r="F4" s="509"/>
      <c r="G4" s="510"/>
      <c r="H4" s="279"/>
      <c r="I4" s="511" t="s">
        <v>54</v>
      </c>
      <c r="J4" s="511"/>
      <c r="K4" s="511"/>
      <c r="L4" s="512">
        <f>(3*J6)+(3*J33)</f>
        <v>3.3333333333333333E-2</v>
      </c>
      <c r="M4" s="512"/>
      <c r="N4" s="264" t="s">
        <v>33</v>
      </c>
      <c r="O4" s="319"/>
      <c r="P4" s="200"/>
      <c r="Q4" s="200"/>
      <c r="R4" s="200"/>
      <c r="S4" s="200"/>
      <c r="T4" s="201"/>
      <c r="U4" s="463"/>
      <c r="V4" s="464"/>
      <c r="W4" s="465"/>
    </row>
    <row r="5" spans="1:23" ht="25.05" customHeight="1" thickBot="1" x14ac:dyDescent="0.35">
      <c r="A5" s="317" t="s">
        <v>32</v>
      </c>
      <c r="B5" s="215"/>
      <c r="C5" s="215"/>
      <c r="D5" s="215"/>
      <c r="E5" s="580">
        <f>S50-A14+J33+"00:02"</f>
        <v>0.33333333333333215</v>
      </c>
      <c r="F5" s="580"/>
      <c r="G5" s="580"/>
      <c r="H5" s="215"/>
      <c r="I5" s="216" t="s">
        <v>79</v>
      </c>
      <c r="J5" s="216"/>
      <c r="K5" s="216"/>
      <c r="L5" s="457">
        <v>0</v>
      </c>
      <c r="M5" s="458"/>
      <c r="N5" s="215"/>
      <c r="O5" s="47"/>
      <c r="P5" s="47"/>
      <c r="Q5" s="47"/>
      <c r="R5" s="47"/>
      <c r="S5" s="47"/>
      <c r="T5" s="320"/>
      <c r="U5" s="466"/>
      <c r="V5" s="467"/>
      <c r="W5" s="468"/>
    </row>
    <row r="6" spans="1:23" ht="16.2" thickBot="1" x14ac:dyDescent="0.35">
      <c r="A6" s="471" t="s">
        <v>35</v>
      </c>
      <c r="B6" s="455"/>
      <c r="C6" s="455"/>
      <c r="D6" s="455"/>
      <c r="E6" s="455"/>
      <c r="F6" s="455"/>
      <c r="G6" s="455"/>
      <c r="H6" s="455"/>
      <c r="I6" s="79" t="s">
        <v>18</v>
      </c>
      <c r="J6" s="552">
        <v>5.5555555555555558E-3</v>
      </c>
      <c r="K6" s="552"/>
      <c r="L6" s="552"/>
      <c r="M6" s="72" t="s">
        <v>17</v>
      </c>
      <c r="N6" s="79"/>
      <c r="O6" s="456"/>
      <c r="P6" s="456"/>
      <c r="Q6" s="456"/>
      <c r="R6" s="456"/>
      <c r="S6" s="456"/>
      <c r="T6" s="456"/>
      <c r="U6" s="456"/>
      <c r="V6" s="456"/>
      <c r="W6" s="551"/>
    </row>
    <row r="7" spans="1:23" x14ac:dyDescent="0.3">
      <c r="A7" s="6"/>
      <c r="B7" s="514" t="s">
        <v>41</v>
      </c>
      <c r="C7" s="515"/>
      <c r="D7" s="514" t="s">
        <v>15</v>
      </c>
      <c r="E7" s="516"/>
      <c r="F7" s="102"/>
      <c r="G7" s="7"/>
      <c r="H7" s="517" t="s">
        <v>42</v>
      </c>
      <c r="I7" s="518"/>
      <c r="J7" s="517" t="s">
        <v>15</v>
      </c>
      <c r="K7" s="519"/>
      <c r="L7" s="76"/>
      <c r="M7" s="8"/>
      <c r="N7" s="574" t="s">
        <v>43</v>
      </c>
      <c r="O7" s="575"/>
      <c r="P7" s="574" t="s">
        <v>15</v>
      </c>
      <c r="Q7" s="576"/>
      <c r="R7" s="2"/>
      <c r="S7" s="9"/>
      <c r="T7" s="577" t="s">
        <v>55</v>
      </c>
      <c r="U7" s="578"/>
      <c r="V7" s="577" t="s">
        <v>15</v>
      </c>
      <c r="W7" s="579"/>
    </row>
    <row r="8" spans="1:23" x14ac:dyDescent="0.3">
      <c r="A8" s="10">
        <v>1</v>
      </c>
      <c r="B8" s="501" t="s">
        <v>22</v>
      </c>
      <c r="C8" s="502"/>
      <c r="D8" s="495">
        <f>A74+A78+A82+C63/1000000</f>
        <v>0</v>
      </c>
      <c r="E8" s="496"/>
      <c r="F8" s="103"/>
      <c r="G8" s="11">
        <v>1</v>
      </c>
      <c r="H8" s="497" t="s">
        <v>26</v>
      </c>
      <c r="I8" s="498"/>
      <c r="J8" s="499">
        <f>G74+G78+G82+I63/1000000</f>
        <v>0</v>
      </c>
      <c r="K8" s="500"/>
      <c r="L8" s="76"/>
      <c r="M8" s="12">
        <v>1</v>
      </c>
      <c r="N8" s="570" t="s">
        <v>37</v>
      </c>
      <c r="O8" s="571"/>
      <c r="P8" s="572">
        <f>M74+M78+M82+O63/1000000</f>
        <v>0</v>
      </c>
      <c r="Q8" s="573"/>
      <c r="R8" s="2"/>
      <c r="S8" s="13">
        <v>1</v>
      </c>
      <c r="T8" s="566" t="s">
        <v>56</v>
      </c>
      <c r="U8" s="567"/>
      <c r="V8" s="568">
        <f>S74+S78+S82+U63/1000000</f>
        <v>0</v>
      </c>
      <c r="W8" s="569"/>
    </row>
    <row r="9" spans="1:23" x14ac:dyDescent="0.3">
      <c r="A9" s="10">
        <v>2</v>
      </c>
      <c r="B9" s="501" t="s">
        <v>23</v>
      </c>
      <c r="C9" s="502"/>
      <c r="D9" s="495">
        <f>B74+A79+A83+C64/1000000</f>
        <v>0</v>
      </c>
      <c r="E9" s="496"/>
      <c r="F9" s="103"/>
      <c r="G9" s="11">
        <v>2</v>
      </c>
      <c r="H9" s="497" t="s">
        <v>27</v>
      </c>
      <c r="I9" s="498"/>
      <c r="J9" s="499">
        <f>H74+G79+G83+I64/1000000</f>
        <v>0</v>
      </c>
      <c r="K9" s="500"/>
      <c r="L9" s="76"/>
      <c r="M9" s="12">
        <v>2</v>
      </c>
      <c r="N9" s="570" t="s">
        <v>38</v>
      </c>
      <c r="O9" s="571"/>
      <c r="P9" s="572">
        <f>N74+M79+M83+O64/1000000</f>
        <v>0</v>
      </c>
      <c r="Q9" s="573"/>
      <c r="R9" s="2"/>
      <c r="S9" s="13">
        <v>2</v>
      </c>
      <c r="T9" s="566" t="s">
        <v>57</v>
      </c>
      <c r="U9" s="567"/>
      <c r="V9" s="568">
        <f>T74+S79+S83+U64/1000000</f>
        <v>0</v>
      </c>
      <c r="W9" s="569"/>
    </row>
    <row r="10" spans="1:23" x14ac:dyDescent="0.3">
      <c r="A10" s="10">
        <v>3</v>
      </c>
      <c r="B10" s="501" t="s">
        <v>24</v>
      </c>
      <c r="C10" s="502"/>
      <c r="D10" s="495">
        <f>A75+B78+B83+C65/1000000</f>
        <v>0</v>
      </c>
      <c r="E10" s="496"/>
      <c r="F10" s="103"/>
      <c r="G10" s="11">
        <v>3</v>
      </c>
      <c r="H10" s="497" t="s">
        <v>28</v>
      </c>
      <c r="I10" s="498"/>
      <c r="J10" s="499">
        <f>G75+H78+H83+I65/1000000</f>
        <v>0</v>
      </c>
      <c r="K10" s="500"/>
      <c r="L10" s="76"/>
      <c r="M10" s="12">
        <v>3</v>
      </c>
      <c r="N10" s="570" t="s">
        <v>39</v>
      </c>
      <c r="O10" s="571"/>
      <c r="P10" s="572">
        <f>M75+N78+N83+O65/1000000</f>
        <v>0</v>
      </c>
      <c r="Q10" s="573"/>
      <c r="R10" s="2"/>
      <c r="S10" s="13">
        <v>3</v>
      </c>
      <c r="T10" s="566" t="s">
        <v>58</v>
      </c>
      <c r="U10" s="567"/>
      <c r="V10" s="568">
        <f>S75+T78+T83+U65/1000000</f>
        <v>0</v>
      </c>
      <c r="W10" s="569"/>
    </row>
    <row r="11" spans="1:23" ht="15" thickBot="1" x14ac:dyDescent="0.35">
      <c r="A11" s="15">
        <v>4</v>
      </c>
      <c r="B11" s="487" t="s">
        <v>25</v>
      </c>
      <c r="C11" s="488"/>
      <c r="D11" s="489">
        <f>B75+B79+B82+C66/1000000</f>
        <v>0</v>
      </c>
      <c r="E11" s="490"/>
      <c r="F11" s="103"/>
      <c r="G11" s="16">
        <v>4</v>
      </c>
      <c r="H11" s="491" t="s">
        <v>29</v>
      </c>
      <c r="I11" s="492"/>
      <c r="J11" s="493">
        <f>H75+H79+H82+I66/1000000</f>
        <v>0</v>
      </c>
      <c r="K11" s="494"/>
      <c r="L11" s="76"/>
      <c r="M11" s="17">
        <v>4</v>
      </c>
      <c r="N11" s="562" t="s">
        <v>40</v>
      </c>
      <c r="O11" s="563"/>
      <c r="P11" s="564">
        <f>N75+N79+N82+O66/1000000</f>
        <v>0</v>
      </c>
      <c r="Q11" s="565"/>
      <c r="R11" s="2"/>
      <c r="S11" s="18">
        <v>4</v>
      </c>
      <c r="T11" s="558" t="s">
        <v>59</v>
      </c>
      <c r="U11" s="559"/>
      <c r="V11" s="560">
        <f>T75+T79+T82+U66/1000000</f>
        <v>0</v>
      </c>
      <c r="W11" s="561"/>
    </row>
    <row r="12" spans="1:23" ht="4.95" customHeight="1" thickBot="1" x14ac:dyDescent="0.35">
      <c r="A12" s="19"/>
      <c r="B12" s="2"/>
      <c r="C12" s="2"/>
      <c r="D12" s="2"/>
      <c r="E12" s="2"/>
      <c r="F12" s="2"/>
      <c r="G12" s="2"/>
      <c r="H12" s="2"/>
      <c r="I12" s="22"/>
      <c r="J12" s="2"/>
      <c r="K12" s="2"/>
      <c r="L12" s="85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  <row r="13" spans="1:23" s="29" customFormat="1" x14ac:dyDescent="0.3">
      <c r="A13" s="24"/>
      <c r="B13" s="483" t="s">
        <v>5</v>
      </c>
      <c r="C13" s="483"/>
      <c r="D13" s="483" t="s">
        <v>16</v>
      </c>
      <c r="E13" s="484"/>
      <c r="F13" s="25"/>
      <c r="G13" s="26"/>
      <c r="H13" s="485" t="s">
        <v>5</v>
      </c>
      <c r="I13" s="485"/>
      <c r="J13" s="485" t="s">
        <v>16</v>
      </c>
      <c r="K13" s="486"/>
      <c r="L13" s="77"/>
      <c r="M13" s="27"/>
      <c r="N13" s="556" t="s">
        <v>5</v>
      </c>
      <c r="O13" s="556"/>
      <c r="P13" s="556" t="s">
        <v>16</v>
      </c>
      <c r="Q13" s="557"/>
      <c r="R13" s="25"/>
      <c r="S13" s="28"/>
      <c r="T13" s="554" t="s">
        <v>5</v>
      </c>
      <c r="U13" s="554"/>
      <c r="V13" s="554" t="s">
        <v>16</v>
      </c>
      <c r="W13" s="555"/>
    </row>
    <row r="14" spans="1:23" x14ac:dyDescent="0.3">
      <c r="A14" s="30">
        <f>E4</f>
        <v>0.375</v>
      </c>
      <c r="B14" s="31" t="str">
        <f>B8</f>
        <v>Equipe 1</v>
      </c>
      <c r="C14" s="31" t="str">
        <f>B9</f>
        <v>Equipe 2</v>
      </c>
      <c r="D14" s="53"/>
      <c r="E14" s="54"/>
      <c r="F14" s="2"/>
      <c r="G14" s="32">
        <f>A15+$J$6+"00:02"</f>
        <v>0.38888888888888884</v>
      </c>
      <c r="H14" s="33" t="str">
        <f>H8</f>
        <v>Equipe 5</v>
      </c>
      <c r="I14" s="33" t="str">
        <f>H9</f>
        <v>Equipe 6</v>
      </c>
      <c r="J14" s="57"/>
      <c r="K14" s="58"/>
      <c r="L14" s="76"/>
      <c r="M14" s="34">
        <f>G15+$J$6+"00:02"</f>
        <v>0.40277777777777768</v>
      </c>
      <c r="N14" s="35" t="str">
        <f>N8</f>
        <v>Equipe 9</v>
      </c>
      <c r="O14" s="35" t="str">
        <f>N9</f>
        <v>Equipe 10</v>
      </c>
      <c r="P14" s="61"/>
      <c r="Q14" s="62"/>
      <c r="R14" s="2"/>
      <c r="S14" s="36">
        <f>M15+$J$6+"00:02"</f>
        <v>0.41666666666666652</v>
      </c>
      <c r="T14" s="37" t="str">
        <f>T8</f>
        <v>Equipe 13</v>
      </c>
      <c r="U14" s="37" t="str">
        <f>T9</f>
        <v>Equipe 14</v>
      </c>
      <c r="V14" s="65"/>
      <c r="W14" s="66"/>
    </row>
    <row r="15" spans="1:23" ht="15" thickBot="1" x14ac:dyDescent="0.35">
      <c r="A15" s="38">
        <f>A14+$J$6+"00:02"</f>
        <v>0.38194444444444442</v>
      </c>
      <c r="B15" s="39" t="str">
        <f>B10</f>
        <v>Equipe 3</v>
      </c>
      <c r="C15" s="39" t="str">
        <f>B11</f>
        <v>Equipe 4</v>
      </c>
      <c r="D15" s="55"/>
      <c r="E15" s="56"/>
      <c r="F15" s="2"/>
      <c r="G15" s="40">
        <f>G14+$J$6+"00:02"</f>
        <v>0.39583333333333326</v>
      </c>
      <c r="H15" s="41" t="str">
        <f>H10</f>
        <v>Equipe 7</v>
      </c>
      <c r="I15" s="41" t="str">
        <f>H11</f>
        <v>Equipe 8</v>
      </c>
      <c r="J15" s="59"/>
      <c r="K15" s="60"/>
      <c r="L15" s="76"/>
      <c r="M15" s="42">
        <f>M14+$J$6+"00:02"</f>
        <v>0.4097222222222221</v>
      </c>
      <c r="N15" s="43" t="str">
        <f>N10</f>
        <v>Equipe 11</v>
      </c>
      <c r="O15" s="43" t="str">
        <f>N11</f>
        <v>Equipe 12</v>
      </c>
      <c r="P15" s="63"/>
      <c r="Q15" s="64"/>
      <c r="R15" s="2"/>
      <c r="S15" s="44">
        <f>S14+$J$6+"00:02"</f>
        <v>0.42361111111111094</v>
      </c>
      <c r="T15" s="45" t="str">
        <f>T10</f>
        <v>Equipe 15</v>
      </c>
      <c r="U15" s="45" t="str">
        <f>T11</f>
        <v>Equipe 16</v>
      </c>
      <c r="V15" s="67"/>
      <c r="W15" s="68"/>
    </row>
    <row r="16" spans="1:23" ht="4.95" customHeight="1" thickBot="1" x14ac:dyDescent="0.35">
      <c r="A16" s="19"/>
      <c r="B16" s="2"/>
      <c r="C16" s="2"/>
      <c r="D16" s="46"/>
      <c r="E16" s="46"/>
      <c r="F16" s="2"/>
      <c r="G16" s="2"/>
      <c r="H16" s="2"/>
      <c r="I16" s="47"/>
      <c r="J16" s="46"/>
      <c r="K16" s="46"/>
      <c r="L16" s="85"/>
      <c r="M16" s="2"/>
      <c r="N16" s="2"/>
      <c r="O16" s="2"/>
      <c r="P16" s="46"/>
      <c r="Q16" s="46"/>
      <c r="R16" s="2"/>
      <c r="S16" s="2"/>
      <c r="T16" s="2"/>
      <c r="U16" s="2"/>
      <c r="V16" s="46"/>
      <c r="W16" s="48"/>
    </row>
    <row r="17" spans="1:23" s="29" customFormat="1" x14ac:dyDescent="0.3">
      <c r="A17" s="24"/>
      <c r="B17" s="483" t="s">
        <v>6</v>
      </c>
      <c r="C17" s="483"/>
      <c r="D17" s="483" t="s">
        <v>16</v>
      </c>
      <c r="E17" s="484"/>
      <c r="F17" s="25"/>
      <c r="G17" s="26"/>
      <c r="H17" s="485" t="s">
        <v>6</v>
      </c>
      <c r="I17" s="485"/>
      <c r="J17" s="485" t="s">
        <v>16</v>
      </c>
      <c r="K17" s="486"/>
      <c r="L17" s="77"/>
      <c r="M17" s="27"/>
      <c r="N17" s="556" t="s">
        <v>6</v>
      </c>
      <c r="O17" s="556"/>
      <c r="P17" s="556" t="s">
        <v>16</v>
      </c>
      <c r="Q17" s="557"/>
      <c r="R17" s="25"/>
      <c r="S17" s="28"/>
      <c r="T17" s="554" t="s">
        <v>6</v>
      </c>
      <c r="U17" s="554"/>
      <c r="V17" s="554" t="s">
        <v>16</v>
      </c>
      <c r="W17" s="555"/>
    </row>
    <row r="18" spans="1:23" x14ac:dyDescent="0.3">
      <c r="A18" s="30">
        <f>S15+$J$6+"00:02"</f>
        <v>0.43055555555555536</v>
      </c>
      <c r="B18" s="31" t="str">
        <f>B8</f>
        <v>Equipe 1</v>
      </c>
      <c r="C18" s="31" t="str">
        <f>B10</f>
        <v>Equipe 3</v>
      </c>
      <c r="D18" s="53"/>
      <c r="E18" s="54"/>
      <c r="F18" s="2"/>
      <c r="G18" s="32">
        <f>A19+$J$6+"00:02"</f>
        <v>0.4444444444444442</v>
      </c>
      <c r="H18" s="33" t="str">
        <f>H8</f>
        <v>Equipe 5</v>
      </c>
      <c r="I18" s="33" t="str">
        <f>H10</f>
        <v>Equipe 7</v>
      </c>
      <c r="J18" s="57"/>
      <c r="K18" s="58"/>
      <c r="L18" s="76"/>
      <c r="M18" s="34">
        <f>G19+$J$6+"00:02"</f>
        <v>0.45833333333333304</v>
      </c>
      <c r="N18" s="35" t="str">
        <f>N8</f>
        <v>Equipe 9</v>
      </c>
      <c r="O18" s="35" t="str">
        <f>N10</f>
        <v>Equipe 11</v>
      </c>
      <c r="P18" s="61"/>
      <c r="Q18" s="62"/>
      <c r="R18" s="2"/>
      <c r="S18" s="36">
        <f>M19+$J$6+"00:02"</f>
        <v>0.47222222222222188</v>
      </c>
      <c r="T18" s="37" t="str">
        <f>T8</f>
        <v>Equipe 13</v>
      </c>
      <c r="U18" s="37" t="str">
        <f>T10</f>
        <v>Equipe 15</v>
      </c>
      <c r="V18" s="65"/>
      <c r="W18" s="66"/>
    </row>
    <row r="19" spans="1:23" ht="15" thickBot="1" x14ac:dyDescent="0.35">
      <c r="A19" s="38">
        <f>A18+$J$6+"00:02"</f>
        <v>0.43749999999999978</v>
      </c>
      <c r="B19" s="39" t="str">
        <f>B9</f>
        <v>Equipe 2</v>
      </c>
      <c r="C19" s="39" t="str">
        <f>B11</f>
        <v>Equipe 4</v>
      </c>
      <c r="D19" s="55"/>
      <c r="E19" s="56"/>
      <c r="F19" s="2"/>
      <c r="G19" s="40">
        <f>G18+$J$6+"00:02"</f>
        <v>0.45138888888888862</v>
      </c>
      <c r="H19" s="41" t="str">
        <f>H9</f>
        <v>Equipe 6</v>
      </c>
      <c r="I19" s="41" t="str">
        <f>H11</f>
        <v>Equipe 8</v>
      </c>
      <c r="J19" s="59"/>
      <c r="K19" s="60"/>
      <c r="L19" s="76"/>
      <c r="M19" s="42">
        <f>M18+$J$6+"00:02"</f>
        <v>0.46527777777777746</v>
      </c>
      <c r="N19" s="43" t="str">
        <f>N9</f>
        <v>Equipe 10</v>
      </c>
      <c r="O19" s="43" t="str">
        <f>N11</f>
        <v>Equipe 12</v>
      </c>
      <c r="P19" s="63"/>
      <c r="Q19" s="64"/>
      <c r="R19" s="2"/>
      <c r="S19" s="44">
        <f>S18+$J$6+"00:02"</f>
        <v>0.4791666666666663</v>
      </c>
      <c r="T19" s="45" t="str">
        <f>T9</f>
        <v>Equipe 14</v>
      </c>
      <c r="U19" s="45" t="str">
        <f>T11</f>
        <v>Equipe 16</v>
      </c>
      <c r="V19" s="67"/>
      <c r="W19" s="68"/>
    </row>
    <row r="20" spans="1:23" ht="4.95" customHeight="1" thickBot="1" x14ac:dyDescent="0.35">
      <c r="A20" s="19"/>
      <c r="B20" s="2"/>
      <c r="C20" s="2"/>
      <c r="D20" s="46"/>
      <c r="E20" s="46"/>
      <c r="F20" s="2"/>
      <c r="G20" s="2"/>
      <c r="H20" s="2"/>
      <c r="I20" s="47"/>
      <c r="J20" s="46"/>
      <c r="K20" s="46"/>
      <c r="L20" s="85"/>
      <c r="M20" s="2"/>
      <c r="N20" s="2"/>
      <c r="O20" s="2"/>
      <c r="P20" s="46"/>
      <c r="Q20" s="46"/>
      <c r="R20" s="2"/>
      <c r="S20" s="2"/>
      <c r="T20" s="2"/>
      <c r="U20" s="2"/>
      <c r="V20" s="46"/>
      <c r="W20" s="48"/>
    </row>
    <row r="21" spans="1:23" s="29" customFormat="1" x14ac:dyDescent="0.3">
      <c r="A21" s="24"/>
      <c r="B21" s="483" t="s">
        <v>7</v>
      </c>
      <c r="C21" s="483"/>
      <c r="D21" s="483" t="s">
        <v>16</v>
      </c>
      <c r="E21" s="484"/>
      <c r="F21" s="25"/>
      <c r="G21" s="26"/>
      <c r="H21" s="485" t="s">
        <v>7</v>
      </c>
      <c r="I21" s="485"/>
      <c r="J21" s="485" t="s">
        <v>16</v>
      </c>
      <c r="K21" s="486"/>
      <c r="L21" s="77"/>
      <c r="M21" s="27"/>
      <c r="N21" s="556" t="s">
        <v>7</v>
      </c>
      <c r="O21" s="556"/>
      <c r="P21" s="556" t="s">
        <v>16</v>
      </c>
      <c r="Q21" s="557"/>
      <c r="R21" s="25"/>
      <c r="S21" s="28"/>
      <c r="T21" s="554" t="s">
        <v>7</v>
      </c>
      <c r="U21" s="554"/>
      <c r="V21" s="554" t="s">
        <v>16</v>
      </c>
      <c r="W21" s="555"/>
    </row>
    <row r="22" spans="1:23" x14ac:dyDescent="0.3">
      <c r="A22" s="30">
        <f>S19+$J$6+"00:02"</f>
        <v>0.48611111111111072</v>
      </c>
      <c r="B22" s="31" t="str">
        <f>B8</f>
        <v>Equipe 1</v>
      </c>
      <c r="C22" s="31" t="str">
        <f>B11</f>
        <v>Equipe 4</v>
      </c>
      <c r="D22" s="53"/>
      <c r="E22" s="54"/>
      <c r="F22" s="2"/>
      <c r="G22" s="32">
        <f>A23+$J$6+"00:02"</f>
        <v>0.49999999999999956</v>
      </c>
      <c r="H22" s="33" t="str">
        <f>H8</f>
        <v>Equipe 5</v>
      </c>
      <c r="I22" s="33" t="str">
        <f>H11</f>
        <v>Equipe 8</v>
      </c>
      <c r="J22" s="57"/>
      <c r="K22" s="58"/>
      <c r="L22" s="76"/>
      <c r="M22" s="34">
        <f>G23+$J$6+"00:02"</f>
        <v>0.5138888888888884</v>
      </c>
      <c r="N22" s="35" t="str">
        <f>N8</f>
        <v>Equipe 9</v>
      </c>
      <c r="O22" s="35" t="str">
        <f>N11</f>
        <v>Equipe 12</v>
      </c>
      <c r="P22" s="61"/>
      <c r="Q22" s="62"/>
      <c r="R22" s="2"/>
      <c r="S22" s="36">
        <f>M23+$J$6+"00:02"</f>
        <v>0.52777777777777724</v>
      </c>
      <c r="T22" s="37" t="str">
        <f>T8</f>
        <v>Equipe 13</v>
      </c>
      <c r="U22" s="37" t="str">
        <f>T11</f>
        <v>Equipe 16</v>
      </c>
      <c r="V22" s="65"/>
      <c r="W22" s="66"/>
    </row>
    <row r="23" spans="1:23" ht="15" thickBot="1" x14ac:dyDescent="0.35">
      <c r="A23" s="38">
        <f>A22+$J$6+"00:02"</f>
        <v>0.49305555555555514</v>
      </c>
      <c r="B23" s="39" t="str">
        <f>B9</f>
        <v>Equipe 2</v>
      </c>
      <c r="C23" s="39" t="str">
        <f>B10</f>
        <v>Equipe 3</v>
      </c>
      <c r="D23" s="55"/>
      <c r="E23" s="56"/>
      <c r="F23" s="47"/>
      <c r="G23" s="40">
        <f>G22+$J$6+"00:02"</f>
        <v>0.50694444444444398</v>
      </c>
      <c r="H23" s="41" t="str">
        <f>H9</f>
        <v>Equipe 6</v>
      </c>
      <c r="I23" s="41" t="str">
        <f>H10</f>
        <v>Equipe 7</v>
      </c>
      <c r="J23" s="59"/>
      <c r="K23" s="60"/>
      <c r="L23" s="78"/>
      <c r="M23" s="42">
        <f>M22+$J$6+"00:02"</f>
        <v>0.52083333333333282</v>
      </c>
      <c r="N23" s="43" t="str">
        <f>N9</f>
        <v>Equipe 10</v>
      </c>
      <c r="O23" s="43" t="str">
        <f>N10</f>
        <v>Equipe 11</v>
      </c>
      <c r="P23" s="63"/>
      <c r="Q23" s="64"/>
      <c r="R23" s="47"/>
      <c r="S23" s="44">
        <f>S22+$J$6+"00:02"</f>
        <v>0.53472222222222165</v>
      </c>
      <c r="T23" s="45" t="str">
        <f>T9</f>
        <v>Equipe 14</v>
      </c>
      <c r="U23" s="45" t="str">
        <f>T10</f>
        <v>Equipe 15</v>
      </c>
      <c r="V23" s="67"/>
      <c r="W23" s="68"/>
    </row>
    <row r="24" spans="1:23" ht="4.95" customHeight="1" thickBot="1" x14ac:dyDescent="0.35">
      <c r="A24" s="118"/>
      <c r="B24" s="119"/>
      <c r="C24" s="119"/>
      <c r="D24" s="173"/>
      <c r="E24" s="173"/>
      <c r="F24" s="89"/>
      <c r="G24" s="120"/>
      <c r="H24" s="119"/>
      <c r="I24" s="119"/>
      <c r="J24" s="173"/>
      <c r="K24" s="173"/>
      <c r="L24" s="89"/>
      <c r="M24" s="120"/>
      <c r="N24" s="119"/>
      <c r="O24" s="119"/>
      <c r="P24" s="173"/>
      <c r="Q24" s="173"/>
      <c r="R24" s="89"/>
      <c r="S24" s="93"/>
      <c r="T24" s="115"/>
      <c r="U24" s="115"/>
      <c r="V24" s="116"/>
      <c r="W24" s="117"/>
    </row>
    <row r="25" spans="1:23" ht="16.2" thickBot="1" x14ac:dyDescent="0.35">
      <c r="A25" s="553" t="s">
        <v>60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3"/>
    </row>
    <row r="26" spans="1:23" x14ac:dyDescent="0.3">
      <c r="A26" s="81" t="s">
        <v>21</v>
      </c>
      <c r="B26" s="481" t="s">
        <v>41</v>
      </c>
      <c r="C26" s="481"/>
      <c r="D26" s="481" t="s">
        <v>15</v>
      </c>
      <c r="E26" s="482"/>
      <c r="F26" s="122"/>
      <c r="G26" s="81" t="s">
        <v>21</v>
      </c>
      <c r="H26" s="481" t="s">
        <v>42</v>
      </c>
      <c r="I26" s="481"/>
      <c r="J26" s="481" t="s">
        <v>15</v>
      </c>
      <c r="K26" s="482"/>
      <c r="L26" s="75"/>
      <c r="M26" s="81" t="s">
        <v>21</v>
      </c>
      <c r="N26" s="481" t="s">
        <v>43</v>
      </c>
      <c r="O26" s="481"/>
      <c r="P26" s="481" t="s">
        <v>15</v>
      </c>
      <c r="Q26" s="482"/>
      <c r="R26" s="122"/>
      <c r="S26" s="81" t="s">
        <v>21</v>
      </c>
      <c r="T26" s="481" t="s">
        <v>55</v>
      </c>
      <c r="U26" s="481"/>
      <c r="V26" s="481" t="s">
        <v>15</v>
      </c>
      <c r="W26" s="482"/>
    </row>
    <row r="27" spans="1:23" x14ac:dyDescent="0.3">
      <c r="A27" s="49">
        <v>1</v>
      </c>
      <c r="B27" s="450" t="str">
        <f>VLOOKUP($A27,$A$63:$D$66,2,FALSE)</f>
        <v>Equipe 1</v>
      </c>
      <c r="C27" s="450"/>
      <c r="D27" s="453">
        <f>VLOOKUP($A27,$A$63:$D$66,4,FALSE)</f>
        <v>3.9999999999999998E-7</v>
      </c>
      <c r="E27" s="454"/>
      <c r="F27" s="105"/>
      <c r="G27" s="49">
        <v>1</v>
      </c>
      <c r="H27" s="450" t="str">
        <f>VLOOKUP($G27,$G$63:$J$66,2,FALSE)</f>
        <v>Equipe 5</v>
      </c>
      <c r="I27" s="450"/>
      <c r="J27" s="451">
        <f>VLOOKUP($G27,$G$63:$J$66,4,FALSE)</f>
        <v>3.9999999999999998E-7</v>
      </c>
      <c r="K27" s="452"/>
      <c r="L27" s="76"/>
      <c r="M27" s="49">
        <v>1</v>
      </c>
      <c r="N27" s="450" t="str">
        <f>VLOOKUP($M27,$M$63:$P$66,2,FALSE)</f>
        <v>Equipe 9</v>
      </c>
      <c r="O27" s="450"/>
      <c r="P27" s="451">
        <f>VLOOKUP($M27,$M$63:$P$66,4,FALSE)</f>
        <v>3.9999999999999998E-7</v>
      </c>
      <c r="Q27" s="452"/>
      <c r="R27" s="105"/>
      <c r="S27" s="49">
        <v>1</v>
      </c>
      <c r="T27" s="450" t="str">
        <f>VLOOKUP($S27,$S$63:$V$66,2,FALSE)</f>
        <v>Equipe 13</v>
      </c>
      <c r="U27" s="450"/>
      <c r="V27" s="451">
        <f>VLOOKUP($S27,$S$63:$V$66,4,FALSE)</f>
        <v>3.9999999999999998E-7</v>
      </c>
      <c r="W27" s="452"/>
    </row>
    <row r="28" spans="1:23" x14ac:dyDescent="0.3">
      <c r="A28" s="49">
        <v>2</v>
      </c>
      <c r="B28" s="450" t="str">
        <f>VLOOKUP($A28,$A$63:$D$66,2,FALSE)</f>
        <v>Equipe 2</v>
      </c>
      <c r="C28" s="450"/>
      <c r="D28" s="453">
        <f>VLOOKUP($A28,$A$63:$D$66,4,FALSE)</f>
        <v>2.9999999999999999E-7</v>
      </c>
      <c r="E28" s="454"/>
      <c r="F28" s="105"/>
      <c r="G28" s="49">
        <v>2</v>
      </c>
      <c r="H28" s="450" t="str">
        <f>VLOOKUP($G28,$G$63:$J$66,2,FALSE)</f>
        <v>Equipe 6</v>
      </c>
      <c r="I28" s="450"/>
      <c r="J28" s="451">
        <f>VLOOKUP($G28,$G$63:$J$66,4,FALSE)</f>
        <v>2.9999999999999999E-7</v>
      </c>
      <c r="K28" s="452"/>
      <c r="L28" s="76"/>
      <c r="M28" s="49">
        <v>2</v>
      </c>
      <c r="N28" s="450" t="str">
        <f>VLOOKUP($M28,$M$63:$P$66,2,FALSE)</f>
        <v>Equipe 10</v>
      </c>
      <c r="O28" s="450"/>
      <c r="P28" s="451">
        <f>VLOOKUP($M28,$M$63:$P$66,4,FALSE)</f>
        <v>2.9999999999999999E-7</v>
      </c>
      <c r="Q28" s="452"/>
      <c r="R28" s="105"/>
      <c r="S28" s="49">
        <v>2</v>
      </c>
      <c r="T28" s="450" t="str">
        <f>VLOOKUP($S28,$S$63:$V$66,2,FALSE)</f>
        <v>Equipe 14</v>
      </c>
      <c r="U28" s="450"/>
      <c r="V28" s="451">
        <f>VLOOKUP($S28,$S$63:$V$66,4,FALSE)</f>
        <v>2.9999999999999999E-7</v>
      </c>
      <c r="W28" s="452"/>
    </row>
    <row r="29" spans="1:23" x14ac:dyDescent="0.3">
      <c r="A29" s="49">
        <v>3</v>
      </c>
      <c r="B29" s="450" t="str">
        <f>VLOOKUP($A29,$A$63:$D$66,2,FALSE)</f>
        <v>Equipe 3</v>
      </c>
      <c r="C29" s="450"/>
      <c r="D29" s="453">
        <f>VLOOKUP($A29,$A$63:$D$66,4,FALSE)</f>
        <v>1.9999999999999999E-7</v>
      </c>
      <c r="E29" s="454"/>
      <c r="F29" s="105"/>
      <c r="G29" s="49">
        <v>3</v>
      </c>
      <c r="H29" s="450" t="str">
        <f>VLOOKUP($G29,$G$63:$J$66,2,FALSE)</f>
        <v>Equipe 7</v>
      </c>
      <c r="I29" s="450"/>
      <c r="J29" s="451">
        <f>VLOOKUP($G29,$G$63:$J$66,4,FALSE)</f>
        <v>1.9999999999999999E-7</v>
      </c>
      <c r="K29" s="452"/>
      <c r="L29" s="76"/>
      <c r="M29" s="49">
        <v>3</v>
      </c>
      <c r="N29" s="450" t="str">
        <f>VLOOKUP($M29,$M$63:$P$66,2,FALSE)</f>
        <v>Equipe 11</v>
      </c>
      <c r="O29" s="450"/>
      <c r="P29" s="451">
        <f>VLOOKUP($M29,$M$63:$P$66,4,FALSE)</f>
        <v>1.9999999999999999E-7</v>
      </c>
      <c r="Q29" s="452"/>
      <c r="R29" s="105"/>
      <c r="S29" s="49">
        <v>3</v>
      </c>
      <c r="T29" s="450" t="str">
        <f>VLOOKUP($S29,$S$63:$V$66,2,FALSE)</f>
        <v>Equipe 15</v>
      </c>
      <c r="U29" s="450"/>
      <c r="V29" s="451">
        <f>VLOOKUP($S29,$S$63:$V$66,4,FALSE)</f>
        <v>1.9999999999999999E-7</v>
      </c>
      <c r="W29" s="452"/>
    </row>
    <row r="30" spans="1:23" ht="15" thickBot="1" x14ac:dyDescent="0.35">
      <c r="A30" s="50">
        <v>4</v>
      </c>
      <c r="B30" s="476" t="str">
        <f>VLOOKUP($A30,$A$63:$D$66,2,FALSE)</f>
        <v>Equipe 4</v>
      </c>
      <c r="C30" s="476"/>
      <c r="D30" s="477">
        <f>VLOOKUP($A30,$A$63:$D$66,4,FALSE)</f>
        <v>9.9999999999999995E-8</v>
      </c>
      <c r="E30" s="478"/>
      <c r="F30" s="123"/>
      <c r="G30" s="50">
        <v>4</v>
      </c>
      <c r="H30" s="476" t="str">
        <f>VLOOKUP($G30,$G$63:$J$66,2,FALSE)</f>
        <v>Equipe 8</v>
      </c>
      <c r="I30" s="476"/>
      <c r="J30" s="479">
        <f>VLOOKUP($G30,$G$63:$J$66,4,FALSE)</f>
        <v>9.9999999999999995E-8</v>
      </c>
      <c r="K30" s="480"/>
      <c r="L30" s="78"/>
      <c r="M30" s="50">
        <v>4</v>
      </c>
      <c r="N30" s="476" t="str">
        <f>VLOOKUP($M30,$M$63:$P$66,2,FALSE)</f>
        <v>Equipe 12</v>
      </c>
      <c r="O30" s="476"/>
      <c r="P30" s="479">
        <f>VLOOKUP($M30,$M$63:$P$66,4,FALSE)</f>
        <v>9.9999999999999995E-8</v>
      </c>
      <c r="Q30" s="480"/>
      <c r="R30" s="123"/>
      <c r="S30" s="50">
        <v>4</v>
      </c>
      <c r="T30" s="476" t="str">
        <f>VLOOKUP($S30,$S$63:$V$66,2,FALSE)</f>
        <v>Equipe 16</v>
      </c>
      <c r="U30" s="476"/>
      <c r="V30" s="479">
        <f>VLOOKUP($S30,$S$63:$V$66,4,FALSE)</f>
        <v>9.9999999999999995E-8</v>
      </c>
      <c r="W30" s="480"/>
    </row>
    <row r="31" spans="1:23" ht="15" thickBot="1" x14ac:dyDescent="0.35">
      <c r="A31" s="473" t="s">
        <v>34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5"/>
    </row>
    <row r="32" spans="1:23" ht="25.05" customHeight="1" thickBot="1" x14ac:dyDescent="0.3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4" ht="16.2" customHeight="1" thickBot="1" x14ac:dyDescent="0.35">
      <c r="A33" s="471" t="s">
        <v>61</v>
      </c>
      <c r="B33" s="455"/>
      <c r="C33" s="455"/>
      <c r="D33" s="455"/>
      <c r="E33" s="455"/>
      <c r="F33" s="455"/>
      <c r="G33" s="455"/>
      <c r="H33" s="455"/>
      <c r="I33" s="79" t="s">
        <v>18</v>
      </c>
      <c r="J33" s="552">
        <v>5.5555555555555558E-3</v>
      </c>
      <c r="K33" s="552"/>
      <c r="L33" s="552"/>
      <c r="M33" s="72" t="s">
        <v>17</v>
      </c>
      <c r="N33" s="79"/>
      <c r="O33" s="456"/>
      <c r="P33" s="456"/>
      <c r="Q33" s="456"/>
      <c r="R33" s="456"/>
      <c r="S33" s="456"/>
      <c r="T33" s="456"/>
      <c r="U33" s="456"/>
      <c r="V33" s="456"/>
      <c r="W33" s="551"/>
      <c r="X33" s="74"/>
    </row>
    <row r="34" spans="1:24" ht="14.4" customHeight="1" x14ac:dyDescent="0.3">
      <c r="A34" s="125"/>
      <c r="B34" s="682" t="s">
        <v>48</v>
      </c>
      <c r="C34" s="705"/>
      <c r="D34" s="682" t="s">
        <v>15</v>
      </c>
      <c r="E34" s="684"/>
      <c r="F34" s="102"/>
      <c r="G34" s="124"/>
      <c r="H34" s="685" t="s">
        <v>44</v>
      </c>
      <c r="I34" s="706"/>
      <c r="J34" s="685" t="s">
        <v>15</v>
      </c>
      <c r="K34" s="687"/>
      <c r="L34" s="76"/>
      <c r="M34" s="97"/>
      <c r="N34" s="622" t="s">
        <v>45</v>
      </c>
      <c r="O34" s="707"/>
      <c r="P34" s="622" t="s">
        <v>15</v>
      </c>
      <c r="Q34" s="623"/>
      <c r="R34" s="2"/>
      <c r="S34" s="83"/>
      <c r="T34" s="620" t="s">
        <v>46</v>
      </c>
      <c r="U34" s="708"/>
      <c r="V34" s="620" t="s">
        <v>15</v>
      </c>
      <c r="W34" s="621"/>
    </row>
    <row r="35" spans="1:24" ht="14.4" customHeight="1" x14ac:dyDescent="0.3">
      <c r="A35" s="10">
        <v>1</v>
      </c>
      <c r="B35" s="675" t="str">
        <f>IF($D$14="","4eme A",B30)</f>
        <v>4eme A</v>
      </c>
      <c r="C35" s="703"/>
      <c r="D35" s="495">
        <f>A100+A104+A108+C89/1000000</f>
        <v>0</v>
      </c>
      <c r="E35" s="496"/>
      <c r="F35" s="103"/>
      <c r="G35" s="11">
        <v>1</v>
      </c>
      <c r="H35" s="677" t="str">
        <f>IF($D$14="","3eme A",B29)</f>
        <v>3eme A</v>
      </c>
      <c r="I35" s="704"/>
      <c r="J35" s="499">
        <f>G100+G104+G108+I89/1000000</f>
        <v>0</v>
      </c>
      <c r="K35" s="500"/>
      <c r="L35" s="76"/>
      <c r="M35" s="12">
        <v>1</v>
      </c>
      <c r="N35" s="614" t="str">
        <f>IF($D$14="","2eme A",B28)</f>
        <v>2eme A</v>
      </c>
      <c r="O35" s="615"/>
      <c r="P35" s="572">
        <f>M100+M104+M108+O89/1000000</f>
        <v>0</v>
      </c>
      <c r="Q35" s="573"/>
      <c r="R35" s="2"/>
      <c r="S35" s="13">
        <v>1</v>
      </c>
      <c r="T35" s="605" t="str">
        <f>IF($D$14="","1er A",B27)</f>
        <v>1er A</v>
      </c>
      <c r="U35" s="606"/>
      <c r="V35" s="568">
        <f>S100+S104+S108+U89/1000000</f>
        <v>0</v>
      </c>
      <c r="W35" s="569"/>
    </row>
    <row r="36" spans="1:24" ht="14.4" customHeight="1" x14ac:dyDescent="0.3">
      <c r="A36" s="10">
        <v>2</v>
      </c>
      <c r="B36" s="675" t="str">
        <f>IF($D$14="","4eme B",H30)</f>
        <v>4eme B</v>
      </c>
      <c r="C36" s="703"/>
      <c r="D36" s="495">
        <f>B100+A105+A109+C90/1000000</f>
        <v>0</v>
      </c>
      <c r="E36" s="496"/>
      <c r="F36" s="103"/>
      <c r="G36" s="11">
        <v>2</v>
      </c>
      <c r="H36" s="677" t="str">
        <f>IF($D$14="","3eme B",H29)</f>
        <v>3eme B</v>
      </c>
      <c r="I36" s="704"/>
      <c r="J36" s="499">
        <f>H100+G105+G109+I90/1000000</f>
        <v>0</v>
      </c>
      <c r="K36" s="500"/>
      <c r="L36" s="76"/>
      <c r="M36" s="12">
        <v>2</v>
      </c>
      <c r="N36" s="614" t="str">
        <f>IF($D$14="","2eme B",H28)</f>
        <v>2eme B</v>
      </c>
      <c r="O36" s="615"/>
      <c r="P36" s="572">
        <f>N100+M105+M109+O90/1000000</f>
        <v>0</v>
      </c>
      <c r="Q36" s="573"/>
      <c r="R36" s="2"/>
      <c r="S36" s="13">
        <v>2</v>
      </c>
      <c r="T36" s="605" t="str">
        <f>IF($D$14="","1er B",H27)</f>
        <v>1er B</v>
      </c>
      <c r="U36" s="606"/>
      <c r="V36" s="568">
        <f>T100+S105+S109+U90/1000000</f>
        <v>0</v>
      </c>
      <c r="W36" s="569"/>
    </row>
    <row r="37" spans="1:24" ht="14.4" customHeight="1" x14ac:dyDescent="0.3">
      <c r="A37" s="10">
        <v>3</v>
      </c>
      <c r="B37" s="675" t="str">
        <f>IF($D$14="","4eme C",N30)</f>
        <v>4eme C</v>
      </c>
      <c r="C37" s="703"/>
      <c r="D37" s="495">
        <f>A101+B104+B109+C91/1000000</f>
        <v>0</v>
      </c>
      <c r="E37" s="496"/>
      <c r="F37" s="103"/>
      <c r="G37" s="11">
        <v>3</v>
      </c>
      <c r="H37" s="677" t="str">
        <f>IF($D$14="","3eme C",N29)</f>
        <v>3eme C</v>
      </c>
      <c r="I37" s="704"/>
      <c r="J37" s="499">
        <f>G101+H104+H109+I91/1000000</f>
        <v>0</v>
      </c>
      <c r="K37" s="500"/>
      <c r="L37" s="76"/>
      <c r="M37" s="12">
        <v>3</v>
      </c>
      <c r="N37" s="614" t="str">
        <f>IF($D$14="","2eme C",N28)</f>
        <v>2eme C</v>
      </c>
      <c r="O37" s="615"/>
      <c r="P37" s="572">
        <f>M101+N104+N109+O91/1000000</f>
        <v>0</v>
      </c>
      <c r="Q37" s="573"/>
      <c r="R37" s="2"/>
      <c r="S37" s="13">
        <v>3</v>
      </c>
      <c r="T37" s="605" t="str">
        <f>IF($D$14="","1er C",N27)</f>
        <v>1er C</v>
      </c>
      <c r="U37" s="606"/>
      <c r="V37" s="568">
        <f>S101+T104+T109+U91/1000000</f>
        <v>0</v>
      </c>
      <c r="W37" s="569"/>
    </row>
    <row r="38" spans="1:24" ht="14.4" customHeight="1" thickBot="1" x14ac:dyDescent="0.35">
      <c r="A38" s="15">
        <v>4</v>
      </c>
      <c r="B38" s="671" t="str">
        <f>IF($D$14="","4eme D",T30)</f>
        <v>4eme D</v>
      </c>
      <c r="C38" s="709"/>
      <c r="D38" s="489">
        <f>B101+B105+B108+C92/1000000</f>
        <v>0</v>
      </c>
      <c r="E38" s="490"/>
      <c r="F38" s="103"/>
      <c r="G38" s="16">
        <v>4</v>
      </c>
      <c r="H38" s="673" t="str">
        <f>IF($D$14="","3eme D",T29)</f>
        <v>3eme D</v>
      </c>
      <c r="I38" s="710"/>
      <c r="J38" s="493">
        <f>H101+H105+H108+I92/1000000</f>
        <v>0</v>
      </c>
      <c r="K38" s="494"/>
      <c r="L38" s="76"/>
      <c r="M38" s="17">
        <v>4</v>
      </c>
      <c r="N38" s="616" t="str">
        <f>IF($D$14="","2eme D",T28)</f>
        <v>2eme D</v>
      </c>
      <c r="O38" s="617"/>
      <c r="P38" s="564">
        <f>N101+N105+N108+O92/1000000</f>
        <v>0</v>
      </c>
      <c r="Q38" s="565"/>
      <c r="R38" s="2"/>
      <c r="S38" s="18">
        <v>4</v>
      </c>
      <c r="T38" s="607" t="str">
        <f>IF($D$14="","1er D",T27)</f>
        <v>1er D</v>
      </c>
      <c r="U38" s="608"/>
      <c r="V38" s="560">
        <f>T101+T105+T108+U92/1000000</f>
        <v>0</v>
      </c>
      <c r="W38" s="561"/>
    </row>
    <row r="39" spans="1:24" s="29" customFormat="1" ht="4.95" customHeight="1" thickBot="1" x14ac:dyDescent="0.35">
      <c r="A39" s="19"/>
      <c r="B39" s="2"/>
      <c r="C39" s="2"/>
      <c r="D39" s="2"/>
      <c r="E39" s="2"/>
      <c r="F39" s="2"/>
      <c r="G39" s="2"/>
      <c r="H39" s="2"/>
      <c r="I39" s="2"/>
      <c r="J39" s="2"/>
      <c r="K39" s="2"/>
      <c r="L39" s="85"/>
      <c r="M39" s="2"/>
      <c r="N39" s="2"/>
      <c r="O39" s="2"/>
      <c r="P39" s="2"/>
      <c r="Q39" s="2"/>
      <c r="R39" s="2"/>
      <c r="S39" s="2"/>
      <c r="T39" s="2"/>
      <c r="U39" s="2"/>
      <c r="V39" s="2"/>
      <c r="W39" s="21"/>
    </row>
    <row r="40" spans="1:24" ht="14.4" customHeight="1" x14ac:dyDescent="0.3">
      <c r="A40" s="24"/>
      <c r="B40" s="483" t="s">
        <v>10</v>
      </c>
      <c r="C40" s="483"/>
      <c r="D40" s="483" t="s">
        <v>16</v>
      </c>
      <c r="E40" s="484"/>
      <c r="F40" s="25"/>
      <c r="G40" s="26"/>
      <c r="H40" s="485" t="s">
        <v>10</v>
      </c>
      <c r="I40" s="485"/>
      <c r="J40" s="485" t="s">
        <v>16</v>
      </c>
      <c r="K40" s="486"/>
      <c r="L40" s="77"/>
      <c r="M40" s="27"/>
      <c r="N40" s="556" t="s">
        <v>10</v>
      </c>
      <c r="O40" s="556"/>
      <c r="P40" s="556" t="s">
        <v>16</v>
      </c>
      <c r="Q40" s="557"/>
      <c r="R40" s="25"/>
      <c r="S40" s="28"/>
      <c r="T40" s="554" t="s">
        <v>10</v>
      </c>
      <c r="U40" s="554"/>
      <c r="V40" s="554" t="s">
        <v>16</v>
      </c>
      <c r="W40" s="555"/>
    </row>
    <row r="41" spans="1:24" ht="14.4" customHeight="1" x14ac:dyDescent="0.3">
      <c r="A41" s="30">
        <f>S23+J6+"00:02"+L5</f>
        <v>0.54166666666666607</v>
      </c>
      <c r="B41" s="31" t="str">
        <f>B35</f>
        <v>4eme A</v>
      </c>
      <c r="C41" s="31" t="str">
        <f>B36</f>
        <v>4eme B</v>
      </c>
      <c r="D41" s="53"/>
      <c r="E41" s="54"/>
      <c r="F41" s="2"/>
      <c r="G41" s="32">
        <f>A42+$J$33+"00:02"</f>
        <v>0.55555555555555491</v>
      </c>
      <c r="H41" s="33" t="str">
        <f>H35</f>
        <v>3eme A</v>
      </c>
      <c r="I41" s="33" t="str">
        <f>H36</f>
        <v>3eme B</v>
      </c>
      <c r="J41" s="57"/>
      <c r="K41" s="58"/>
      <c r="L41" s="76"/>
      <c r="M41" s="34">
        <f>G42+$J$33+"00:02"</f>
        <v>0.56944444444444375</v>
      </c>
      <c r="N41" s="35" t="str">
        <f>N35</f>
        <v>2eme A</v>
      </c>
      <c r="O41" s="35" t="str">
        <f>N36</f>
        <v>2eme B</v>
      </c>
      <c r="P41" s="61"/>
      <c r="Q41" s="62"/>
      <c r="R41" s="2"/>
      <c r="S41" s="36">
        <f>M42+$J$33+"00:02"</f>
        <v>0.58333333333333259</v>
      </c>
      <c r="T41" s="37" t="str">
        <f>T35</f>
        <v>1er A</v>
      </c>
      <c r="U41" s="37" t="str">
        <f>T36</f>
        <v>1er B</v>
      </c>
      <c r="V41" s="65"/>
      <c r="W41" s="66"/>
    </row>
    <row r="42" spans="1:24" ht="14.4" customHeight="1" thickBot="1" x14ac:dyDescent="0.35">
      <c r="A42" s="38">
        <f>A41+$J$33+"00:02"</f>
        <v>0.54861111111111049</v>
      </c>
      <c r="B42" s="39" t="str">
        <f>B37</f>
        <v>4eme C</v>
      </c>
      <c r="C42" s="39" t="str">
        <f>B38</f>
        <v>4eme D</v>
      </c>
      <c r="D42" s="55"/>
      <c r="E42" s="56"/>
      <c r="F42" s="2"/>
      <c r="G42" s="40">
        <f>G41+$J$33+"00:02"</f>
        <v>0.56249999999999933</v>
      </c>
      <c r="H42" s="41" t="str">
        <f>H37</f>
        <v>3eme C</v>
      </c>
      <c r="I42" s="41" t="str">
        <f>H38</f>
        <v>3eme D</v>
      </c>
      <c r="J42" s="59"/>
      <c r="K42" s="60"/>
      <c r="L42" s="76"/>
      <c r="M42" s="42">
        <f>M41+$J$33+"00:02"</f>
        <v>0.57638888888888817</v>
      </c>
      <c r="N42" s="43" t="str">
        <f>N37</f>
        <v>2eme C</v>
      </c>
      <c r="O42" s="43" t="str">
        <f>N38</f>
        <v>2eme D</v>
      </c>
      <c r="P42" s="63"/>
      <c r="Q42" s="64"/>
      <c r="R42" s="2"/>
      <c r="S42" s="44">
        <f>S41+$J$33+"00:02"</f>
        <v>0.59027777777777701</v>
      </c>
      <c r="T42" s="45" t="str">
        <f>T37</f>
        <v>1er C</v>
      </c>
      <c r="U42" s="45" t="str">
        <f>T38</f>
        <v>1er D</v>
      </c>
      <c r="V42" s="67"/>
      <c r="W42" s="68"/>
    </row>
    <row r="43" spans="1:24" ht="4.95" customHeight="1" thickBot="1" x14ac:dyDescent="0.35">
      <c r="A43" s="19"/>
      <c r="B43" s="2"/>
      <c r="C43" s="2"/>
      <c r="D43" s="46"/>
      <c r="E43" s="46"/>
      <c r="F43" s="2"/>
      <c r="G43" s="2"/>
      <c r="H43" s="2"/>
      <c r="I43" s="47"/>
      <c r="J43" s="46"/>
      <c r="K43" s="281"/>
      <c r="L43" s="85"/>
      <c r="M43" s="2"/>
      <c r="N43" s="2"/>
      <c r="O43" s="2"/>
      <c r="P43" s="46"/>
      <c r="Q43" s="281"/>
      <c r="R43" s="2"/>
      <c r="S43" s="2"/>
      <c r="T43" s="2"/>
      <c r="U43" s="2"/>
      <c r="V43" s="46"/>
      <c r="W43" s="48"/>
    </row>
    <row r="44" spans="1:24" ht="14.4" customHeight="1" x14ac:dyDescent="0.3">
      <c r="A44" s="24"/>
      <c r="B44" s="483" t="s">
        <v>11</v>
      </c>
      <c r="C44" s="483"/>
      <c r="D44" s="483" t="s">
        <v>16</v>
      </c>
      <c r="E44" s="484"/>
      <c r="F44" s="25"/>
      <c r="G44" s="26"/>
      <c r="H44" s="485" t="s">
        <v>11</v>
      </c>
      <c r="I44" s="485"/>
      <c r="J44" s="485" t="s">
        <v>16</v>
      </c>
      <c r="K44" s="486"/>
      <c r="L44" s="77"/>
      <c r="M44" s="27"/>
      <c r="N44" s="556" t="s">
        <v>11</v>
      </c>
      <c r="O44" s="556"/>
      <c r="P44" s="556" t="s">
        <v>16</v>
      </c>
      <c r="Q44" s="557"/>
      <c r="R44" s="25"/>
      <c r="S44" s="28"/>
      <c r="T44" s="554" t="s">
        <v>11</v>
      </c>
      <c r="U44" s="554"/>
      <c r="V44" s="554" t="s">
        <v>16</v>
      </c>
      <c r="W44" s="555"/>
    </row>
    <row r="45" spans="1:24" ht="14.4" customHeight="1" x14ac:dyDescent="0.3">
      <c r="A45" s="30">
        <f>S42+$J$33+"00:02"</f>
        <v>0.59722222222222143</v>
      </c>
      <c r="B45" s="31" t="str">
        <f>B35</f>
        <v>4eme A</v>
      </c>
      <c r="C45" s="31" t="str">
        <f>B37</f>
        <v>4eme C</v>
      </c>
      <c r="D45" s="53"/>
      <c r="E45" s="54"/>
      <c r="F45" s="2"/>
      <c r="G45" s="32">
        <f>A46+$J$33+"00:02"</f>
        <v>0.61111111111111027</v>
      </c>
      <c r="H45" s="33" t="str">
        <f>H35</f>
        <v>3eme A</v>
      </c>
      <c r="I45" s="33" t="str">
        <f>H37</f>
        <v>3eme C</v>
      </c>
      <c r="J45" s="57"/>
      <c r="K45" s="58"/>
      <c r="L45" s="76"/>
      <c r="M45" s="34">
        <f>G46+$J$33+"00:02"</f>
        <v>0.62499999999999911</v>
      </c>
      <c r="N45" s="35" t="str">
        <f>N35</f>
        <v>2eme A</v>
      </c>
      <c r="O45" s="35" t="str">
        <f>N37</f>
        <v>2eme C</v>
      </c>
      <c r="P45" s="61"/>
      <c r="Q45" s="62"/>
      <c r="R45" s="2"/>
      <c r="S45" s="36">
        <f>M46+$J$33+"00:02"</f>
        <v>0.63888888888888795</v>
      </c>
      <c r="T45" s="37" t="str">
        <f>T35</f>
        <v>1er A</v>
      </c>
      <c r="U45" s="37" t="str">
        <f>T37</f>
        <v>1er C</v>
      </c>
      <c r="V45" s="65"/>
      <c r="W45" s="66"/>
    </row>
    <row r="46" spans="1:24" ht="14.4" customHeight="1" thickBot="1" x14ac:dyDescent="0.35">
      <c r="A46" s="38">
        <f>A45+$J$33+"00:02"</f>
        <v>0.60416666666666585</v>
      </c>
      <c r="B46" s="39" t="str">
        <f>B36</f>
        <v>4eme B</v>
      </c>
      <c r="C46" s="39" t="str">
        <f>B38</f>
        <v>4eme D</v>
      </c>
      <c r="D46" s="55"/>
      <c r="E46" s="56"/>
      <c r="F46" s="2"/>
      <c r="G46" s="40">
        <f>G45+$J$33+"00:02"</f>
        <v>0.61805555555555469</v>
      </c>
      <c r="H46" s="41" t="str">
        <f>H36</f>
        <v>3eme B</v>
      </c>
      <c r="I46" s="41" t="str">
        <f>H38</f>
        <v>3eme D</v>
      </c>
      <c r="J46" s="59"/>
      <c r="K46" s="60"/>
      <c r="L46" s="76"/>
      <c r="M46" s="42">
        <f>M45+$J$33+"00:02"</f>
        <v>0.63194444444444353</v>
      </c>
      <c r="N46" s="43" t="str">
        <f>N36</f>
        <v>2eme B</v>
      </c>
      <c r="O46" s="43" t="str">
        <f>N38</f>
        <v>2eme D</v>
      </c>
      <c r="P46" s="63"/>
      <c r="Q46" s="64"/>
      <c r="R46" s="2"/>
      <c r="S46" s="44">
        <f>S45+$J$33+"00:02"</f>
        <v>0.64583333333333237</v>
      </c>
      <c r="T46" s="45" t="str">
        <f>T36</f>
        <v>1er B</v>
      </c>
      <c r="U46" s="45" t="str">
        <f>T38</f>
        <v>1er D</v>
      </c>
      <c r="V46" s="67"/>
      <c r="W46" s="68"/>
    </row>
    <row r="47" spans="1:24" ht="4.95" customHeight="1" thickBot="1" x14ac:dyDescent="0.35">
      <c r="A47" s="19"/>
      <c r="B47" s="2"/>
      <c r="C47" s="2"/>
      <c r="D47" s="46"/>
      <c r="E47" s="46"/>
      <c r="F47" s="2"/>
      <c r="G47" s="2"/>
      <c r="H47" s="2"/>
      <c r="I47" s="47"/>
      <c r="J47" s="46"/>
      <c r="K47" s="281"/>
      <c r="L47" s="85"/>
      <c r="M47" s="2"/>
      <c r="N47" s="2"/>
      <c r="O47" s="2"/>
      <c r="P47" s="46"/>
      <c r="Q47" s="281"/>
      <c r="R47" s="2"/>
      <c r="S47" s="2"/>
      <c r="T47" s="2"/>
      <c r="U47" s="2"/>
      <c r="V47" s="46"/>
      <c r="W47" s="48"/>
    </row>
    <row r="48" spans="1:24" ht="14.4" customHeight="1" x14ac:dyDescent="0.3">
      <c r="A48" s="24"/>
      <c r="B48" s="483" t="s">
        <v>12</v>
      </c>
      <c r="C48" s="483"/>
      <c r="D48" s="483" t="s">
        <v>16</v>
      </c>
      <c r="E48" s="484"/>
      <c r="F48" s="25"/>
      <c r="G48" s="26"/>
      <c r="H48" s="485" t="s">
        <v>12</v>
      </c>
      <c r="I48" s="485"/>
      <c r="J48" s="485" t="s">
        <v>16</v>
      </c>
      <c r="K48" s="486"/>
      <c r="L48" s="77"/>
      <c r="M48" s="27"/>
      <c r="N48" s="556" t="s">
        <v>12</v>
      </c>
      <c r="O48" s="556"/>
      <c r="P48" s="556" t="s">
        <v>16</v>
      </c>
      <c r="Q48" s="557"/>
      <c r="R48" s="25"/>
      <c r="S48" s="28"/>
      <c r="T48" s="554" t="s">
        <v>12</v>
      </c>
      <c r="U48" s="554"/>
      <c r="V48" s="554" t="s">
        <v>16</v>
      </c>
      <c r="W48" s="555"/>
    </row>
    <row r="49" spans="1:23" ht="14.4" customHeight="1" x14ac:dyDescent="0.3">
      <c r="A49" s="30">
        <f>S46+$J$33+"00:02"</f>
        <v>0.65277777777777679</v>
      </c>
      <c r="B49" s="31" t="str">
        <f>B35</f>
        <v>4eme A</v>
      </c>
      <c r="C49" s="31" t="str">
        <f>B38</f>
        <v>4eme D</v>
      </c>
      <c r="D49" s="53"/>
      <c r="E49" s="54"/>
      <c r="F49" s="2"/>
      <c r="G49" s="32">
        <f>A50+$J$33+"00:02"</f>
        <v>0.66666666666666563</v>
      </c>
      <c r="H49" s="33" t="str">
        <f>H35</f>
        <v>3eme A</v>
      </c>
      <c r="I49" s="33" t="str">
        <f>H38</f>
        <v>3eme D</v>
      </c>
      <c r="J49" s="57"/>
      <c r="K49" s="58"/>
      <c r="L49" s="76"/>
      <c r="M49" s="34">
        <f>G50+$J$33+"00:02"</f>
        <v>0.68055555555555447</v>
      </c>
      <c r="N49" s="35" t="str">
        <f>N35</f>
        <v>2eme A</v>
      </c>
      <c r="O49" s="35" t="str">
        <f>N38</f>
        <v>2eme D</v>
      </c>
      <c r="P49" s="61"/>
      <c r="Q49" s="62"/>
      <c r="R49" s="2"/>
      <c r="S49" s="36">
        <f>M50+$J$33+"00:02"</f>
        <v>0.69444444444444331</v>
      </c>
      <c r="T49" s="37" t="str">
        <f>T35</f>
        <v>1er A</v>
      </c>
      <c r="U49" s="37" t="str">
        <f>T38</f>
        <v>1er D</v>
      </c>
      <c r="V49" s="65"/>
      <c r="W49" s="66"/>
    </row>
    <row r="50" spans="1:23" ht="14.4" customHeight="1" thickBot="1" x14ac:dyDescent="0.35">
      <c r="A50" s="38">
        <f>A49+$J$33+"00:02"</f>
        <v>0.65972222222222121</v>
      </c>
      <c r="B50" s="39" t="str">
        <f>B36</f>
        <v>4eme B</v>
      </c>
      <c r="C50" s="39" t="str">
        <f>B37</f>
        <v>4eme C</v>
      </c>
      <c r="D50" s="55"/>
      <c r="E50" s="56"/>
      <c r="F50" s="47"/>
      <c r="G50" s="40">
        <f>G49+$J$33+"00:02"</f>
        <v>0.67361111111111005</v>
      </c>
      <c r="H50" s="41" t="str">
        <f>H36</f>
        <v>3eme B</v>
      </c>
      <c r="I50" s="41" t="str">
        <f>H37</f>
        <v>3eme C</v>
      </c>
      <c r="J50" s="59"/>
      <c r="K50" s="60"/>
      <c r="L50" s="78"/>
      <c r="M50" s="42">
        <f>M49+$J$33+"00:02"</f>
        <v>0.68749999999999889</v>
      </c>
      <c r="N50" s="43" t="str">
        <f>N36</f>
        <v>2eme B</v>
      </c>
      <c r="O50" s="43" t="str">
        <f>N37</f>
        <v>2eme C</v>
      </c>
      <c r="P50" s="63"/>
      <c r="Q50" s="64"/>
      <c r="R50" s="47"/>
      <c r="S50" s="44">
        <f>S49+$J$33+"00:02"</f>
        <v>0.70138888888888773</v>
      </c>
      <c r="T50" s="45" t="str">
        <f>T36</f>
        <v>1er B</v>
      </c>
      <c r="U50" s="45" t="str">
        <f>T37</f>
        <v>1er C</v>
      </c>
      <c r="V50" s="67"/>
      <c r="W50" s="68"/>
    </row>
    <row r="51" spans="1:23" ht="4.95" customHeight="1" thickBot="1" x14ac:dyDescent="0.35">
      <c r="A51" s="118"/>
      <c r="B51" s="119"/>
      <c r="C51" s="119"/>
      <c r="D51" s="173"/>
      <c r="E51" s="173"/>
      <c r="F51" s="89"/>
      <c r="G51" s="120"/>
      <c r="H51" s="119"/>
      <c r="I51" s="119"/>
      <c r="J51" s="173"/>
      <c r="K51" s="173"/>
      <c r="L51" s="89"/>
      <c r="M51" s="120"/>
      <c r="N51" s="119"/>
      <c r="O51" s="119"/>
      <c r="P51" s="173"/>
      <c r="Q51" s="173"/>
      <c r="R51" s="89"/>
      <c r="S51" s="93"/>
      <c r="T51" s="115"/>
      <c r="U51" s="115"/>
      <c r="V51" s="116"/>
      <c r="W51" s="117"/>
    </row>
    <row r="52" spans="1:23" ht="14.4" customHeight="1" thickBot="1" x14ac:dyDescent="0.35">
      <c r="A52" s="553" t="s">
        <v>47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3"/>
    </row>
    <row r="53" spans="1:23" ht="14.4" customHeight="1" x14ac:dyDescent="0.3">
      <c r="A53" s="81" t="s">
        <v>21</v>
      </c>
      <c r="B53" s="481" t="s">
        <v>41</v>
      </c>
      <c r="C53" s="481"/>
      <c r="D53" s="481" t="s">
        <v>15</v>
      </c>
      <c r="E53" s="482"/>
      <c r="F53" s="122"/>
      <c r="G53" s="81" t="s">
        <v>21</v>
      </c>
      <c r="H53" s="481" t="s">
        <v>42</v>
      </c>
      <c r="I53" s="481"/>
      <c r="J53" s="481" t="s">
        <v>15</v>
      </c>
      <c r="K53" s="482"/>
      <c r="L53" s="75"/>
      <c r="M53" s="81" t="s">
        <v>21</v>
      </c>
      <c r="N53" s="481" t="s">
        <v>43</v>
      </c>
      <c r="O53" s="481"/>
      <c r="P53" s="481" t="s">
        <v>15</v>
      </c>
      <c r="Q53" s="482"/>
      <c r="R53" s="122"/>
      <c r="S53" s="81" t="s">
        <v>21</v>
      </c>
      <c r="T53" s="481" t="s">
        <v>55</v>
      </c>
      <c r="U53" s="481"/>
      <c r="V53" s="481" t="s">
        <v>15</v>
      </c>
      <c r="W53" s="482"/>
    </row>
    <row r="54" spans="1:23" ht="14.4" customHeight="1" x14ac:dyDescent="0.3">
      <c r="A54" s="49">
        <v>1</v>
      </c>
      <c r="B54" s="450" t="str">
        <f>VLOOKUP($A54,$A$69:$D$72,2,FALSE)</f>
        <v>4eme A</v>
      </c>
      <c r="C54" s="450"/>
      <c r="D54" s="453">
        <f>VLOOKUP($A54,$A$69:$D$72,4,FALSE)</f>
        <v>3.9999999999999998E-7</v>
      </c>
      <c r="E54" s="453"/>
      <c r="F54" s="105"/>
      <c r="G54" s="49">
        <v>1</v>
      </c>
      <c r="H54" s="450" t="str">
        <f>VLOOKUP($G54,$G$69:$J$72,2,FALSE)</f>
        <v>3eme A</v>
      </c>
      <c r="I54" s="450"/>
      <c r="J54" s="451">
        <f>VLOOKUP($G54,$G$69:$J$72,4,FALSE)</f>
        <v>3.9999999999999998E-7</v>
      </c>
      <c r="K54" s="451"/>
      <c r="L54" s="76"/>
      <c r="M54" s="49">
        <v>1</v>
      </c>
      <c r="N54" s="450" t="str">
        <f>VLOOKUP($M54,$M$69:$P$72,2,FALSE)</f>
        <v>2eme A</v>
      </c>
      <c r="O54" s="450"/>
      <c r="P54" s="451">
        <f>VLOOKUP($M54,$M$69:$P$72,4,FALSE)</f>
        <v>3.9999999999999998E-7</v>
      </c>
      <c r="Q54" s="451"/>
      <c r="R54" s="105"/>
      <c r="S54" s="49">
        <v>1</v>
      </c>
      <c r="T54" s="450" t="str">
        <f>VLOOKUP($S54,$S$69:$V$72,2,FALSE)</f>
        <v>1er A</v>
      </c>
      <c r="U54" s="450"/>
      <c r="V54" s="451">
        <f>VLOOKUP($S54,$S$69:$V$72,4,FALSE)</f>
        <v>3.9999999999999998E-7</v>
      </c>
      <c r="W54" s="451"/>
    </row>
    <row r="55" spans="1:23" ht="14.4" customHeight="1" x14ac:dyDescent="0.3">
      <c r="A55" s="49">
        <v>2</v>
      </c>
      <c r="B55" s="450" t="str">
        <f t="shared" ref="B55:B57" si="0">VLOOKUP($A55,$A$69:$D$72,2,FALSE)</f>
        <v>4eme B</v>
      </c>
      <c r="C55" s="450"/>
      <c r="D55" s="453">
        <f t="shared" ref="D55:D57" si="1">VLOOKUP($A55,$A$69:$D$72,4,FALSE)</f>
        <v>2.9999999999999999E-7</v>
      </c>
      <c r="E55" s="453"/>
      <c r="F55" s="105"/>
      <c r="G55" s="49">
        <v>2</v>
      </c>
      <c r="H55" s="450" t="str">
        <f t="shared" ref="H55:H57" si="2">VLOOKUP($G55,$G$69:$J$72,2,FALSE)</f>
        <v>3eme B</v>
      </c>
      <c r="I55" s="450"/>
      <c r="J55" s="451">
        <f t="shared" ref="J55:J57" si="3">VLOOKUP($G55,$G$69:$J$72,4,FALSE)</f>
        <v>2.9999999999999999E-7</v>
      </c>
      <c r="K55" s="451"/>
      <c r="L55" s="76"/>
      <c r="M55" s="49">
        <v>2</v>
      </c>
      <c r="N55" s="450" t="str">
        <f t="shared" ref="N55:N57" si="4">VLOOKUP($M55,$M$69:$P$72,2,FALSE)</f>
        <v>2eme B</v>
      </c>
      <c r="O55" s="450"/>
      <c r="P55" s="451">
        <f t="shared" ref="P55:P57" si="5">VLOOKUP($M55,$M$69:$P$72,4,FALSE)</f>
        <v>2.9999999999999999E-7</v>
      </c>
      <c r="Q55" s="451"/>
      <c r="R55" s="105"/>
      <c r="S55" s="49">
        <v>2</v>
      </c>
      <c r="T55" s="450" t="str">
        <f t="shared" ref="T55:T57" si="6">VLOOKUP($S55,$S$69:$V$72,2,FALSE)</f>
        <v>1er B</v>
      </c>
      <c r="U55" s="450"/>
      <c r="V55" s="451">
        <f t="shared" ref="V55:V57" si="7">VLOOKUP($S55,$S$69:$V$72,4,FALSE)</f>
        <v>2.9999999999999999E-7</v>
      </c>
      <c r="W55" s="451"/>
    </row>
    <row r="56" spans="1:23" ht="14.4" customHeight="1" x14ac:dyDescent="0.3">
      <c r="A56" s="49">
        <v>3</v>
      </c>
      <c r="B56" s="450" t="str">
        <f t="shared" si="0"/>
        <v>4eme C</v>
      </c>
      <c r="C56" s="450"/>
      <c r="D56" s="453">
        <f t="shared" si="1"/>
        <v>1.9999999999999999E-7</v>
      </c>
      <c r="E56" s="453"/>
      <c r="F56" s="105"/>
      <c r="G56" s="49">
        <v>3</v>
      </c>
      <c r="H56" s="450" t="str">
        <f t="shared" si="2"/>
        <v>3eme C</v>
      </c>
      <c r="I56" s="450"/>
      <c r="J56" s="451">
        <f t="shared" si="3"/>
        <v>1.9999999999999999E-7</v>
      </c>
      <c r="K56" s="451"/>
      <c r="L56" s="76"/>
      <c r="M56" s="49">
        <v>3</v>
      </c>
      <c r="N56" s="450" t="str">
        <f t="shared" si="4"/>
        <v>2eme C</v>
      </c>
      <c r="O56" s="450"/>
      <c r="P56" s="451">
        <f t="shared" si="5"/>
        <v>1.9999999999999999E-7</v>
      </c>
      <c r="Q56" s="451"/>
      <c r="R56" s="105"/>
      <c r="S56" s="49">
        <v>3</v>
      </c>
      <c r="T56" s="450" t="str">
        <f t="shared" si="6"/>
        <v>1er C</v>
      </c>
      <c r="U56" s="450"/>
      <c r="V56" s="451">
        <f t="shared" si="7"/>
        <v>1.9999999999999999E-7</v>
      </c>
      <c r="W56" s="451"/>
    </row>
    <row r="57" spans="1:23" ht="14.4" customHeight="1" thickBot="1" x14ac:dyDescent="0.35">
      <c r="A57" s="50">
        <v>4</v>
      </c>
      <c r="B57" s="450" t="str">
        <f t="shared" si="0"/>
        <v>4eme D</v>
      </c>
      <c r="C57" s="450"/>
      <c r="D57" s="453">
        <f t="shared" si="1"/>
        <v>9.9999999999999995E-8</v>
      </c>
      <c r="E57" s="453"/>
      <c r="F57" s="123"/>
      <c r="G57" s="50">
        <v>4</v>
      </c>
      <c r="H57" s="450" t="str">
        <f t="shared" si="2"/>
        <v>3eme D</v>
      </c>
      <c r="I57" s="450"/>
      <c r="J57" s="451">
        <f t="shared" si="3"/>
        <v>9.9999999999999995E-8</v>
      </c>
      <c r="K57" s="451"/>
      <c r="L57" s="78"/>
      <c r="M57" s="50">
        <v>4</v>
      </c>
      <c r="N57" s="450" t="str">
        <f t="shared" si="4"/>
        <v>2eme D</v>
      </c>
      <c r="O57" s="450"/>
      <c r="P57" s="451">
        <f t="shared" si="5"/>
        <v>9.9999999999999995E-8</v>
      </c>
      <c r="Q57" s="451"/>
      <c r="R57" s="123"/>
      <c r="S57" s="50">
        <v>4</v>
      </c>
      <c r="T57" s="450" t="str">
        <f t="shared" si="6"/>
        <v>1er D</v>
      </c>
      <c r="U57" s="450"/>
      <c r="V57" s="451">
        <f t="shared" si="7"/>
        <v>9.9999999999999995E-8</v>
      </c>
      <c r="W57" s="451"/>
    </row>
    <row r="58" spans="1:23" ht="15" customHeight="1" thickBot="1" x14ac:dyDescent="0.35">
      <c r="A58" s="538" t="s">
        <v>34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6"/>
    </row>
    <row r="59" spans="1:23" s="2" customFormat="1" x14ac:dyDescent="0.3">
      <c r="A59" s="541" t="s">
        <v>115</v>
      </c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</row>
    <row r="60" spans="1:23" s="2" customFormat="1" ht="15" hidden="1" thickBot="1" x14ac:dyDescent="0.35"/>
    <row r="61" spans="1:23" ht="16.2" hidden="1" thickBot="1" x14ac:dyDescent="0.35">
      <c r="A61" s="440" t="s">
        <v>49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2"/>
    </row>
    <row r="62" spans="1:23" ht="14.4" hidden="1" customHeight="1" x14ac:dyDescent="0.3">
      <c r="A62" s="96"/>
      <c r="B62" s="481" t="s">
        <v>1</v>
      </c>
      <c r="C62" s="481"/>
      <c r="D62" s="481" t="s">
        <v>15</v>
      </c>
      <c r="E62" s="542"/>
      <c r="F62" s="543"/>
      <c r="G62" s="121"/>
      <c r="H62" s="481" t="s">
        <v>2</v>
      </c>
      <c r="I62" s="481"/>
      <c r="J62" s="481" t="s">
        <v>15</v>
      </c>
      <c r="K62" s="542"/>
      <c r="L62" s="75"/>
      <c r="M62" s="121"/>
      <c r="N62" s="481" t="s">
        <v>3</v>
      </c>
      <c r="O62" s="481"/>
      <c r="P62" s="481" t="s">
        <v>15</v>
      </c>
      <c r="Q62" s="542"/>
      <c r="R62" s="122"/>
      <c r="S62" s="96"/>
      <c r="T62" s="481" t="s">
        <v>4</v>
      </c>
      <c r="U62" s="481"/>
      <c r="V62" s="481" t="s">
        <v>15</v>
      </c>
      <c r="W62" s="482"/>
    </row>
    <row r="63" spans="1:23" ht="14.4" hidden="1" customHeight="1" x14ac:dyDescent="0.3">
      <c r="A63" s="86">
        <f>RANK(D63,$D$63:$D$66)</f>
        <v>1</v>
      </c>
      <c r="B63" s="69" t="str">
        <f>B8</f>
        <v>Equipe 1</v>
      </c>
      <c r="C63" s="69">
        <f>D14-E14+D18-E18+D22-E22</f>
        <v>0</v>
      </c>
      <c r="D63" s="451">
        <f>D8+4/10000000</f>
        <v>3.9999999999999998E-7</v>
      </c>
      <c r="E63" s="537"/>
      <c r="F63" s="544"/>
      <c r="G63" s="91">
        <f>RANK(J63,$J$63:$J$66)</f>
        <v>1</v>
      </c>
      <c r="H63" s="69" t="str">
        <f>H8</f>
        <v>Equipe 5</v>
      </c>
      <c r="I63" s="69">
        <f>J14-K14+J18-K18+J22-K22</f>
        <v>0</v>
      </c>
      <c r="J63" s="451">
        <f>J8+4/10000000</f>
        <v>3.9999999999999998E-7</v>
      </c>
      <c r="K63" s="537"/>
      <c r="L63" s="76"/>
      <c r="M63" s="91">
        <f>RANK(P63,$P$63:$P$66)</f>
        <v>1</v>
      </c>
      <c r="N63" s="69" t="str">
        <f>N8</f>
        <v>Equipe 9</v>
      </c>
      <c r="O63" s="69">
        <f>P14-Q14+P18-Q18+P22-Q22</f>
        <v>0</v>
      </c>
      <c r="P63" s="451">
        <f>P8+4/10000000</f>
        <v>3.9999999999999998E-7</v>
      </c>
      <c r="Q63" s="537"/>
      <c r="R63" s="105"/>
      <c r="S63" s="86">
        <f>RANK(V63,$V$63:$V$66)</f>
        <v>1</v>
      </c>
      <c r="T63" s="69" t="str">
        <f>T8</f>
        <v>Equipe 13</v>
      </c>
      <c r="U63" s="69">
        <f>V14-W14+V18-W18+V22-W22</f>
        <v>0</v>
      </c>
      <c r="V63" s="451">
        <f>V8+4/10000000</f>
        <v>3.9999999999999998E-7</v>
      </c>
      <c r="W63" s="452"/>
    </row>
    <row r="64" spans="1:23" ht="14.4" hidden="1" customHeight="1" x14ac:dyDescent="0.3">
      <c r="A64" s="86">
        <f t="shared" ref="A64:A66" si="8">RANK(D64,$D$63:$D$66)</f>
        <v>2</v>
      </c>
      <c r="B64" s="69" t="str">
        <f>B9</f>
        <v>Equipe 2</v>
      </c>
      <c r="C64" s="69">
        <f>E14-D14+D19-E19+D23-E23</f>
        <v>0</v>
      </c>
      <c r="D64" s="451">
        <f>D9+3/10000000</f>
        <v>2.9999999999999999E-7</v>
      </c>
      <c r="E64" s="537"/>
      <c r="F64" s="544"/>
      <c r="G64" s="91">
        <f t="shared" ref="G64:G66" si="9">RANK(J64,$J$63:$J$66)</f>
        <v>2</v>
      </c>
      <c r="H64" s="69" t="str">
        <f>H9</f>
        <v>Equipe 6</v>
      </c>
      <c r="I64" s="69">
        <f>K14-J14+J19-K19+J23-K23</f>
        <v>0</v>
      </c>
      <c r="J64" s="451">
        <f>J9+3/10000000</f>
        <v>2.9999999999999999E-7</v>
      </c>
      <c r="K64" s="537"/>
      <c r="L64" s="76"/>
      <c r="M64" s="91">
        <f t="shared" ref="M64:M66" si="10">RANK(P64,$P$63:$P$66)</f>
        <v>2</v>
      </c>
      <c r="N64" s="69" t="str">
        <f>N9</f>
        <v>Equipe 10</v>
      </c>
      <c r="O64" s="69">
        <f>Q14-P14+P19-Q19+P23-Q23</f>
        <v>0</v>
      </c>
      <c r="P64" s="451">
        <f>P9+3/10000000</f>
        <v>2.9999999999999999E-7</v>
      </c>
      <c r="Q64" s="537"/>
      <c r="R64" s="105"/>
      <c r="S64" s="86">
        <f t="shared" ref="S64:S66" si="11">RANK(V64,$V$63:$V$66)</f>
        <v>2</v>
      </c>
      <c r="T64" s="69" t="str">
        <f>T9</f>
        <v>Equipe 14</v>
      </c>
      <c r="U64" s="69">
        <f>W14-V14+V19-W19+V23-W23</f>
        <v>0</v>
      </c>
      <c r="V64" s="451">
        <f>V9+3/10000000</f>
        <v>2.9999999999999999E-7</v>
      </c>
      <c r="W64" s="452"/>
    </row>
    <row r="65" spans="1:23" ht="14.4" hidden="1" customHeight="1" x14ac:dyDescent="0.3">
      <c r="A65" s="86">
        <f t="shared" si="8"/>
        <v>3</v>
      </c>
      <c r="B65" s="69" t="str">
        <f>B10</f>
        <v>Equipe 3</v>
      </c>
      <c r="C65" s="69">
        <f>D15-E15+E18-D18+E23-D23</f>
        <v>0</v>
      </c>
      <c r="D65" s="451">
        <f>D10+2/10000000</f>
        <v>1.9999999999999999E-7</v>
      </c>
      <c r="E65" s="537"/>
      <c r="F65" s="544"/>
      <c r="G65" s="91">
        <f t="shared" si="9"/>
        <v>3</v>
      </c>
      <c r="H65" s="69" t="str">
        <f>H10</f>
        <v>Equipe 7</v>
      </c>
      <c r="I65" s="69">
        <f>J15-K15+K18-J18+K23-J23</f>
        <v>0</v>
      </c>
      <c r="J65" s="451">
        <f>J10+2/10000000</f>
        <v>1.9999999999999999E-7</v>
      </c>
      <c r="K65" s="537"/>
      <c r="L65" s="76"/>
      <c r="M65" s="91">
        <f t="shared" si="10"/>
        <v>3</v>
      </c>
      <c r="N65" s="69" t="str">
        <f>N10</f>
        <v>Equipe 11</v>
      </c>
      <c r="O65" s="69">
        <f>P15-Q15+Q18-P18+Q23-P23</f>
        <v>0</v>
      </c>
      <c r="P65" s="451">
        <f>P10+2/10000000</f>
        <v>1.9999999999999999E-7</v>
      </c>
      <c r="Q65" s="537"/>
      <c r="R65" s="105"/>
      <c r="S65" s="86">
        <f t="shared" si="11"/>
        <v>3</v>
      </c>
      <c r="T65" s="69" t="str">
        <f>T10</f>
        <v>Equipe 15</v>
      </c>
      <c r="U65" s="69">
        <f>V15-W15+W18-V18+W23-V23</f>
        <v>0</v>
      </c>
      <c r="V65" s="451">
        <f>V10+2/10000000</f>
        <v>1.9999999999999999E-7</v>
      </c>
      <c r="W65" s="452"/>
    </row>
    <row r="66" spans="1:23" ht="14.4" hidden="1" customHeight="1" thickBot="1" x14ac:dyDescent="0.35">
      <c r="A66" s="87">
        <f t="shared" si="8"/>
        <v>4</v>
      </c>
      <c r="B66" s="88" t="str">
        <f>B11</f>
        <v>Equipe 4</v>
      </c>
      <c r="C66" s="88">
        <f>E15-D15+E19-D19+E22-D22</f>
        <v>0</v>
      </c>
      <c r="D66" s="479">
        <f>D11+1/10000000</f>
        <v>9.9999999999999995E-8</v>
      </c>
      <c r="E66" s="531"/>
      <c r="F66" s="545"/>
      <c r="G66" s="92">
        <f t="shared" si="9"/>
        <v>4</v>
      </c>
      <c r="H66" s="88" t="str">
        <f>H11</f>
        <v>Equipe 8</v>
      </c>
      <c r="I66" s="88">
        <f>K15-J15+K19-J19+K22-J22</f>
        <v>0</v>
      </c>
      <c r="J66" s="479">
        <f>J11+1/10000000</f>
        <v>9.9999999999999995E-8</v>
      </c>
      <c r="K66" s="531"/>
      <c r="L66" s="78"/>
      <c r="M66" s="92">
        <f t="shared" si="10"/>
        <v>4</v>
      </c>
      <c r="N66" s="88" t="str">
        <f>N11</f>
        <v>Equipe 12</v>
      </c>
      <c r="O66" s="88">
        <f>Q15-P15+Q19-P19+Q22-P22</f>
        <v>0</v>
      </c>
      <c r="P66" s="479">
        <f>P11+1/10000000</f>
        <v>9.9999999999999995E-8</v>
      </c>
      <c r="Q66" s="531"/>
      <c r="R66" s="123"/>
      <c r="S66" s="87">
        <f t="shared" si="11"/>
        <v>4</v>
      </c>
      <c r="T66" s="88" t="str">
        <f>T11</f>
        <v>Equipe 16</v>
      </c>
      <c r="U66" s="88">
        <f>W15-V15+W19-V19+W22-V22</f>
        <v>0</v>
      </c>
      <c r="V66" s="479">
        <f>V11+1/10000000</f>
        <v>9.9999999999999995E-8</v>
      </c>
      <c r="W66" s="480"/>
    </row>
    <row r="67" spans="1:23" ht="16.2" hidden="1" thickBot="1" x14ac:dyDescent="0.35">
      <c r="A67" s="440" t="s">
        <v>47</v>
      </c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2"/>
    </row>
    <row r="68" spans="1:23" ht="14.4" hidden="1" customHeight="1" x14ac:dyDescent="0.3">
      <c r="A68" s="96"/>
      <c r="B68" s="481" t="s">
        <v>62</v>
      </c>
      <c r="C68" s="481"/>
      <c r="D68" s="481" t="s">
        <v>15</v>
      </c>
      <c r="E68" s="482"/>
      <c r="F68" s="543"/>
      <c r="G68" s="96"/>
      <c r="H68" s="481" t="s">
        <v>63</v>
      </c>
      <c r="I68" s="481"/>
      <c r="J68" s="481" t="s">
        <v>15</v>
      </c>
      <c r="K68" s="482"/>
      <c r="L68" s="75"/>
      <c r="M68" s="96"/>
      <c r="N68" s="481" t="s">
        <v>64</v>
      </c>
      <c r="O68" s="481"/>
      <c r="P68" s="481" t="s">
        <v>15</v>
      </c>
      <c r="Q68" s="482"/>
      <c r="R68" s="122"/>
      <c r="S68" s="96"/>
      <c r="T68" s="481" t="s">
        <v>65</v>
      </c>
      <c r="U68" s="481"/>
      <c r="V68" s="481" t="s">
        <v>15</v>
      </c>
      <c r="W68" s="482"/>
    </row>
    <row r="69" spans="1:23" ht="14.4" hidden="1" customHeight="1" x14ac:dyDescent="0.3">
      <c r="A69" s="86">
        <f>RANK(D69,$D$69:$D$72)</f>
        <v>1</v>
      </c>
      <c r="B69" s="69" t="str">
        <f>B35</f>
        <v>4eme A</v>
      </c>
      <c r="C69" s="69">
        <f>D41-E41+D45-E45+D49-E49</f>
        <v>0</v>
      </c>
      <c r="D69" s="451">
        <f>D35+4/10000000</f>
        <v>3.9999999999999998E-7</v>
      </c>
      <c r="E69" s="452"/>
      <c r="F69" s="544"/>
      <c r="G69" s="86">
        <f>RANK(J69,$J$69:$J$72)</f>
        <v>1</v>
      </c>
      <c r="H69" s="69" t="str">
        <f>H35</f>
        <v>3eme A</v>
      </c>
      <c r="I69" s="69">
        <f>J41-K41+J45-K45+J49-K49</f>
        <v>0</v>
      </c>
      <c r="J69" s="451">
        <f>J35+4/10000000</f>
        <v>3.9999999999999998E-7</v>
      </c>
      <c r="K69" s="452"/>
      <c r="L69" s="76"/>
      <c r="M69" s="86">
        <f>RANK(P69,$P$69:$P$72)</f>
        <v>1</v>
      </c>
      <c r="N69" s="69" t="str">
        <f>N35</f>
        <v>2eme A</v>
      </c>
      <c r="O69" s="69">
        <f>P41-Q41+P45-Q45+P49-Q49</f>
        <v>0</v>
      </c>
      <c r="P69" s="451">
        <f>P35+4/10000000</f>
        <v>3.9999999999999998E-7</v>
      </c>
      <c r="Q69" s="452"/>
      <c r="R69" s="105"/>
      <c r="S69" s="86">
        <f>RANK(V69,$V$69:$V$72)</f>
        <v>1</v>
      </c>
      <c r="T69" s="69" t="str">
        <f>T35</f>
        <v>1er A</v>
      </c>
      <c r="U69" s="69">
        <f>V41-W41+V45-W45+V49-W49</f>
        <v>0</v>
      </c>
      <c r="V69" s="451">
        <f>V35+4/10000000</f>
        <v>3.9999999999999998E-7</v>
      </c>
      <c r="W69" s="452"/>
    </row>
    <row r="70" spans="1:23" ht="14.4" hidden="1" customHeight="1" x14ac:dyDescent="0.3">
      <c r="A70" s="86">
        <f t="shared" ref="A70:A72" si="12">RANK(D70,$D$69:$D$72)</f>
        <v>2</v>
      </c>
      <c r="B70" s="69" t="str">
        <f t="shared" ref="B70:B72" si="13">B36</f>
        <v>4eme B</v>
      </c>
      <c r="C70" s="69">
        <f>E41-D41+D46-E46+D50-E50</f>
        <v>0</v>
      </c>
      <c r="D70" s="451">
        <f>D36+3/10000000</f>
        <v>2.9999999999999999E-7</v>
      </c>
      <c r="E70" s="452"/>
      <c r="F70" s="544"/>
      <c r="G70" s="86">
        <f t="shared" ref="G70:G72" si="14">RANK(J70,$J$69:$J$72)</f>
        <v>2</v>
      </c>
      <c r="H70" s="69" t="str">
        <f t="shared" ref="H70:H72" si="15">H36</f>
        <v>3eme B</v>
      </c>
      <c r="I70" s="69">
        <f>K41-J41+J46-K46+J50-K50</f>
        <v>0</v>
      </c>
      <c r="J70" s="451">
        <f>J36+3/10000000</f>
        <v>2.9999999999999999E-7</v>
      </c>
      <c r="K70" s="452"/>
      <c r="L70" s="76"/>
      <c r="M70" s="86">
        <f t="shared" ref="M70:M72" si="16">RANK(P70,$P$69:$P$72)</f>
        <v>2</v>
      </c>
      <c r="N70" s="69" t="str">
        <f t="shared" ref="N70:N72" si="17">N36</f>
        <v>2eme B</v>
      </c>
      <c r="O70" s="69">
        <f>Q41-P41+P46-Q46+P50-Q50</f>
        <v>0</v>
      </c>
      <c r="P70" s="451">
        <f>P36+3/10000000</f>
        <v>2.9999999999999999E-7</v>
      </c>
      <c r="Q70" s="452"/>
      <c r="R70" s="105"/>
      <c r="S70" s="86">
        <f t="shared" ref="S70:S72" si="18">RANK(V70,$V$69:$V$72)</f>
        <v>2</v>
      </c>
      <c r="T70" s="69" t="str">
        <f t="shared" ref="T70:T72" si="19">T36</f>
        <v>1er B</v>
      </c>
      <c r="U70" s="69">
        <f>W41-V41+V46-W46+V50-W50</f>
        <v>0</v>
      </c>
      <c r="V70" s="451">
        <f>V36+3/10000000</f>
        <v>2.9999999999999999E-7</v>
      </c>
      <c r="W70" s="452"/>
    </row>
    <row r="71" spans="1:23" ht="14.4" hidden="1" customHeight="1" x14ac:dyDescent="0.3">
      <c r="A71" s="86">
        <f t="shared" si="12"/>
        <v>3</v>
      </c>
      <c r="B71" s="69" t="str">
        <f t="shared" si="13"/>
        <v>4eme C</v>
      </c>
      <c r="C71" s="69">
        <f>D42-E42+E45-D45+E50-D50</f>
        <v>0</v>
      </c>
      <c r="D71" s="451">
        <f>D37+2/10000000</f>
        <v>1.9999999999999999E-7</v>
      </c>
      <c r="E71" s="452"/>
      <c r="F71" s="544"/>
      <c r="G71" s="86">
        <f t="shared" si="14"/>
        <v>3</v>
      </c>
      <c r="H71" s="69" t="str">
        <f t="shared" si="15"/>
        <v>3eme C</v>
      </c>
      <c r="I71" s="69">
        <f>J42-K42+K45-J45+K50-J50</f>
        <v>0</v>
      </c>
      <c r="J71" s="451">
        <f>J37+2/10000000</f>
        <v>1.9999999999999999E-7</v>
      </c>
      <c r="K71" s="452"/>
      <c r="L71" s="76"/>
      <c r="M71" s="86">
        <f t="shared" si="16"/>
        <v>3</v>
      </c>
      <c r="N71" s="69" t="str">
        <f t="shared" si="17"/>
        <v>2eme C</v>
      </c>
      <c r="O71" s="69">
        <f>P42-Q42+Q45-P45+Q50-P50</f>
        <v>0</v>
      </c>
      <c r="P71" s="451">
        <f>P37+2/10000000</f>
        <v>1.9999999999999999E-7</v>
      </c>
      <c r="Q71" s="452"/>
      <c r="R71" s="105"/>
      <c r="S71" s="86">
        <f t="shared" si="18"/>
        <v>3</v>
      </c>
      <c r="T71" s="69" t="str">
        <f t="shared" si="19"/>
        <v>1er C</v>
      </c>
      <c r="U71" s="69">
        <f>V42-W42+W45-V45+W50-V50</f>
        <v>0</v>
      </c>
      <c r="V71" s="451">
        <f>V37+2/10000000</f>
        <v>1.9999999999999999E-7</v>
      </c>
      <c r="W71" s="452"/>
    </row>
    <row r="72" spans="1:23" ht="14.4" hidden="1" customHeight="1" thickBot="1" x14ac:dyDescent="0.35">
      <c r="A72" s="87">
        <f t="shared" si="12"/>
        <v>4</v>
      </c>
      <c r="B72" s="88" t="str">
        <f t="shared" si="13"/>
        <v>4eme D</v>
      </c>
      <c r="C72" s="88">
        <f>E42-D42+E46-D46+E49-D49</f>
        <v>0</v>
      </c>
      <c r="D72" s="479">
        <f>D38+1/10000000</f>
        <v>9.9999999999999995E-8</v>
      </c>
      <c r="E72" s="480"/>
      <c r="F72" s="545"/>
      <c r="G72" s="87">
        <f t="shared" si="14"/>
        <v>4</v>
      </c>
      <c r="H72" s="88" t="str">
        <f t="shared" si="15"/>
        <v>3eme D</v>
      </c>
      <c r="I72" s="88">
        <f>K42-J42+K46-J46+K49-J49</f>
        <v>0</v>
      </c>
      <c r="J72" s="479">
        <f>J38+1/10000000</f>
        <v>9.9999999999999995E-8</v>
      </c>
      <c r="K72" s="480"/>
      <c r="L72" s="78"/>
      <c r="M72" s="87">
        <f t="shared" si="16"/>
        <v>4</v>
      </c>
      <c r="N72" s="88" t="str">
        <f t="shared" si="17"/>
        <v>2eme D</v>
      </c>
      <c r="O72" s="88">
        <f>Q42-P42+Q46-P46+Q49-P49</f>
        <v>0</v>
      </c>
      <c r="P72" s="479">
        <f>P38+1/10000000</f>
        <v>9.9999999999999995E-8</v>
      </c>
      <c r="Q72" s="480"/>
      <c r="R72" s="123"/>
      <c r="S72" s="87">
        <f t="shared" si="18"/>
        <v>4</v>
      </c>
      <c r="T72" s="88" t="str">
        <f t="shared" si="19"/>
        <v>1er D</v>
      </c>
      <c r="U72" s="88">
        <f>W42-V42+W46-V46+W49-V49</f>
        <v>0</v>
      </c>
      <c r="V72" s="479">
        <f>V38+1/10000000</f>
        <v>9.9999999999999995E-8</v>
      </c>
      <c r="W72" s="480"/>
    </row>
    <row r="73" spans="1:23" hidden="1" x14ac:dyDescent="0.3">
      <c r="A73" s="470"/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</row>
    <row r="74" spans="1:23" hidden="1" x14ac:dyDescent="0.3">
      <c r="A74" s="1">
        <f>IF(D14="",0,(IF(D14&gt;E14,3,IF(D14=E14,1,0))))</f>
        <v>0</v>
      </c>
      <c r="B74" s="1">
        <f>IF(E14="",0,(IF(E14&gt;D14,3,IF(E14=D14,1,0))))</f>
        <v>0</v>
      </c>
      <c r="G74" s="1">
        <f>IF(J14="",0,(IF(J14&gt;K14,3,IF(J14=K14,1,0))))</f>
        <v>0</v>
      </c>
      <c r="H74" s="1">
        <f>IF(K14="",0,(IF(K14&gt;J14,3,IF(K14=J14,1,0))))</f>
        <v>0</v>
      </c>
      <c r="M74" s="1">
        <f>IF(P14="",0,(IF(P14&gt;Q14,3,IF(P14=Q14,1,0))))</f>
        <v>0</v>
      </c>
      <c r="N74" s="1">
        <f>IF(Q14="",0,(IF(Q14&gt;P14,3,IF(Q14=P14,1,0))))</f>
        <v>0</v>
      </c>
      <c r="S74" s="1">
        <f>IF(V14="",0,(IF(V14&gt;W14,3,IF(V14=W14,1,0))))</f>
        <v>0</v>
      </c>
      <c r="T74" s="1">
        <f>IF(W14="",0,(IF(W14&gt;V14,3,IF(W14=V14,1,0))))</f>
        <v>0</v>
      </c>
    </row>
    <row r="75" spans="1:23" hidden="1" x14ac:dyDescent="0.3">
      <c r="A75" s="1">
        <f>IF(D15="",0,(IF(D15&gt;E15,3,IF(D15=E15,1,0))))</f>
        <v>0</v>
      </c>
      <c r="B75" s="1">
        <f>IF(E15="",0,(IF(E15&gt;D15,3,IF(E15=D15,1,0))))</f>
        <v>0</v>
      </c>
      <c r="G75" s="1">
        <f>IF(J15="",0,(IF(J15&gt;K15,3,IF(J15=K15,1,0))))</f>
        <v>0</v>
      </c>
      <c r="H75" s="1">
        <f>IF(K15="",0,(IF(K15&gt;J15,3,IF(K15=J15,1,0))))</f>
        <v>0</v>
      </c>
      <c r="M75" s="1">
        <f>IF(P15="",0,(IF(P15&gt;Q15,3,IF(P15=Q15,1,0))))</f>
        <v>0</v>
      </c>
      <c r="N75" s="1">
        <f>IF(Q15="",0,(IF(Q15&gt;P15,3,IF(Q15=P15,1,0))))</f>
        <v>0</v>
      </c>
      <c r="S75" s="1">
        <f>IF(V15="",0,(IF(V15&gt;W15,3,IF(V15=W15,1,0))))</f>
        <v>0</v>
      </c>
      <c r="T75" s="1">
        <f>IF(W15="",0,(IF(W15&gt;V15,3,IF(W15=V15,1,0))))</f>
        <v>0</v>
      </c>
    </row>
    <row r="76" spans="1:23" hidden="1" x14ac:dyDescent="0.3"/>
    <row r="77" spans="1:23" hidden="1" x14ac:dyDescent="0.3"/>
    <row r="78" spans="1:23" hidden="1" x14ac:dyDescent="0.3">
      <c r="A78" s="1">
        <f>IF(D18="",0,(IF(D18&gt;E18,3,IF(D18=E18,1,0))))</f>
        <v>0</v>
      </c>
      <c r="B78" s="1">
        <f>IF(E18="",0,(IF(E18&gt;D18,3,IF(E18=D18,1,0))))</f>
        <v>0</v>
      </c>
      <c r="G78" s="1">
        <f>IF(J18="",0,(IF(J18&gt;K18,3,IF(J18=K18,1,0))))</f>
        <v>0</v>
      </c>
      <c r="H78" s="1">
        <f>IF(K18="",0,(IF(K18&gt;J18,3,IF(K18=J18,1,0))))</f>
        <v>0</v>
      </c>
      <c r="M78" s="1">
        <f>IF(P18="",0,(IF(P18&gt;Q18,3,IF(P18=Q18,1,0))))</f>
        <v>0</v>
      </c>
      <c r="N78" s="1">
        <f>IF(Q18="",0,(IF(Q18&gt;P18,3,IF(Q18=P18,1,0))))</f>
        <v>0</v>
      </c>
      <c r="S78" s="1">
        <f>IF(V18="",0,(IF(V18&gt;W18,3,IF(V18=W18,1,0))))</f>
        <v>0</v>
      </c>
      <c r="T78" s="1">
        <f>IF(W18="",0,(IF(W18&gt;V18,3,IF(W18=V18,1,0))))</f>
        <v>0</v>
      </c>
    </row>
    <row r="79" spans="1:23" hidden="1" x14ac:dyDescent="0.3">
      <c r="A79" s="1">
        <f>IF(D19="",0,(IF(D19&gt;E19,3,IF(D19=E19,1,0))))</f>
        <v>0</v>
      </c>
      <c r="B79" s="1">
        <f>IF(E19="",0,(IF(E19&gt;D19,3,IF(E19=D19,1,0))))</f>
        <v>0</v>
      </c>
      <c r="G79" s="1">
        <f>IF(J19="",0,(IF(J19&gt;K19,3,IF(J19=K19,1,0))))</f>
        <v>0</v>
      </c>
      <c r="H79" s="1">
        <f>IF(K19="",0,(IF(K19&gt;J19,3,IF(K19=J19,1,0))))</f>
        <v>0</v>
      </c>
      <c r="M79" s="1">
        <f>IF(P19="",0,(IF(P19&gt;Q19,3,IF(P19=Q19,1,0))))</f>
        <v>0</v>
      </c>
      <c r="N79" s="1">
        <f>IF(Q19="",0,(IF(Q19&gt;P19,3,IF(Q19=P19,1,0))))</f>
        <v>0</v>
      </c>
      <c r="S79" s="1">
        <f>IF(V19="",0,(IF(V19&gt;W19,3,IF(V19=W19,1,0))))</f>
        <v>0</v>
      </c>
      <c r="T79" s="1">
        <f>IF(W19="",0,(IF(W19&gt;V19,3,IF(W19=V19,1,0))))</f>
        <v>0</v>
      </c>
    </row>
    <row r="80" spans="1:23" hidden="1" x14ac:dyDescent="0.3"/>
    <row r="81" spans="1:20" hidden="1" x14ac:dyDescent="0.3"/>
    <row r="82" spans="1:20" hidden="1" x14ac:dyDescent="0.3">
      <c r="A82" s="1">
        <f>IF(D22="",0,(IF(D22&gt;E22,3,IF(D22=E22,1,0))))</f>
        <v>0</v>
      </c>
      <c r="B82" s="1">
        <f>IF(E22="",0,(IF(E22&gt;D22,3,IF(E22=D22,1,0))))</f>
        <v>0</v>
      </c>
      <c r="G82" s="1">
        <f>IF(J22="",0,(IF(J22&gt;K22,3,IF(J22=K22,1,0))))</f>
        <v>0</v>
      </c>
      <c r="H82" s="1">
        <f>IF(K22="",0,(IF(K22&gt;J22,3,IF(K22=J22,1,0))))</f>
        <v>0</v>
      </c>
      <c r="M82" s="1">
        <f>IF(P22="",0,(IF(P22&gt;Q22,3,IF(P22=Q22,1,0))))</f>
        <v>0</v>
      </c>
      <c r="N82" s="1">
        <f>IF(Q22="",0,(IF(Q22&gt;P22,3,IF(Q22=P22,1,0))))</f>
        <v>0</v>
      </c>
      <c r="S82" s="1">
        <f>IF(V22="",0,(IF(V22&gt;W22,3,IF(V22=W22,1,0))))</f>
        <v>0</v>
      </c>
      <c r="T82" s="1">
        <f>IF(W22="",0,(IF(W22&gt;V22,3,IF(W22=V22,1,0))))</f>
        <v>0</v>
      </c>
    </row>
    <row r="83" spans="1:20" hidden="1" x14ac:dyDescent="0.3">
      <c r="A83" s="1">
        <f>IF(D23="",0,(IF(D23&gt;E23,3,IF(D23=E23,1,0))))</f>
        <v>0</v>
      </c>
      <c r="B83" s="1">
        <f>IF(E23="",0,(IF(E23&gt;D23,3,IF(E23=D23,1,0))))</f>
        <v>0</v>
      </c>
      <c r="G83" s="1">
        <f>IF(J23="",0,(IF(J23&gt;K23,3,IF(J23=K23,1,0))))</f>
        <v>0</v>
      </c>
      <c r="H83" s="1">
        <f>IF(K23="",0,(IF(K23&gt;J23,3,IF(K23=J23,1,0))))</f>
        <v>0</v>
      </c>
      <c r="M83" s="1">
        <f>IF(P23="",0,(IF(P23&gt;Q23,3,IF(P23=Q23,1,0))))</f>
        <v>0</v>
      </c>
      <c r="N83" s="1">
        <f>IF(Q23="",0,(IF(Q23&gt;P23,3,IF(Q23=P23,1,0))))</f>
        <v>0</v>
      </c>
      <c r="S83" s="1">
        <f>IF(V23="",0,(IF(V23&gt;W23,3,IF(V23=W23,1,0))))</f>
        <v>0</v>
      </c>
      <c r="T83" s="1">
        <f>IF(W23="",0,(IF(W23&gt;V23,3,IF(W23=V23,1,0))))</f>
        <v>0</v>
      </c>
    </row>
    <row r="84" spans="1:20" hidden="1" x14ac:dyDescent="0.3"/>
    <row r="85" spans="1:20" hidden="1" x14ac:dyDescent="0.3"/>
    <row r="86" spans="1:20" hidden="1" x14ac:dyDescent="0.3"/>
    <row r="87" spans="1:20" hidden="1" x14ac:dyDescent="0.3"/>
    <row r="88" spans="1:20" hidden="1" x14ac:dyDescent="0.3"/>
    <row r="89" spans="1:20" hidden="1" x14ac:dyDescent="0.3"/>
    <row r="90" spans="1:20" hidden="1" x14ac:dyDescent="0.3"/>
    <row r="91" spans="1:20" hidden="1" x14ac:dyDescent="0.3"/>
    <row r="92" spans="1:20" hidden="1" x14ac:dyDescent="0.3"/>
    <row r="93" spans="1:20" hidden="1" x14ac:dyDescent="0.3"/>
    <row r="94" spans="1:20" hidden="1" x14ac:dyDescent="0.3"/>
    <row r="95" spans="1:20" hidden="1" x14ac:dyDescent="0.3"/>
    <row r="96" spans="1:20" hidden="1" x14ac:dyDescent="0.3"/>
    <row r="97" spans="1:20" hidden="1" x14ac:dyDescent="0.3"/>
    <row r="98" spans="1:20" hidden="1" x14ac:dyDescent="0.3"/>
    <row r="99" spans="1:20" hidden="1" x14ac:dyDescent="0.3"/>
    <row r="100" spans="1:20" hidden="1" x14ac:dyDescent="0.3">
      <c r="A100" s="1">
        <f>IF(D41="",0,(IF(D41&gt;E41,3,IF(D41=E41,1,0))))</f>
        <v>0</v>
      </c>
      <c r="B100" s="1">
        <f>IF(E41="",0,(IF(E41&gt;D41,3,IF(E41=D41,1,0))))</f>
        <v>0</v>
      </c>
      <c r="G100" s="1">
        <f>IF(J41="",0,(IF(J41&gt;K41,3,IF(J41=K41,1,0))))</f>
        <v>0</v>
      </c>
      <c r="H100" s="1">
        <f>IF(K41="",0,(IF(K41&gt;J41,3,IF(K41=J41,1,0))))</f>
        <v>0</v>
      </c>
      <c r="M100" s="1">
        <f>IF(P41="",0,(IF(P41&gt;Q41,3,IF(P41=Q41,1,0))))</f>
        <v>0</v>
      </c>
      <c r="N100" s="1">
        <f>IF(Q41="",0,(IF(Q41&gt;P41,3,IF(Q41=P41,1,0))))</f>
        <v>0</v>
      </c>
      <c r="S100" s="1">
        <f>IF(V41="",0,(IF(V41&gt;W41,3,IF(V41=W41,1,0))))</f>
        <v>0</v>
      </c>
      <c r="T100" s="1">
        <f>IF(W41="",0,(IF(W41&gt;V41,3,IF(W41=V41,1,0))))</f>
        <v>0</v>
      </c>
    </row>
    <row r="101" spans="1:20" hidden="1" x14ac:dyDescent="0.3">
      <c r="A101" s="1">
        <f>IF(D42="",0,(IF(D42&gt;E42,3,IF(D42=E42,1,0))))</f>
        <v>0</v>
      </c>
      <c r="B101" s="1">
        <f>IF(E42="",0,(IF(E42&gt;D42,3,IF(E42=D42,1,0))))</f>
        <v>0</v>
      </c>
      <c r="G101" s="1">
        <f>IF(J42="",0,(IF(J42&gt;K42,3,IF(J42=K42,1,0))))</f>
        <v>0</v>
      </c>
      <c r="H101" s="1">
        <f>IF(K42="",0,(IF(K42&gt;J42,3,IF(K42=J42,1,0))))</f>
        <v>0</v>
      </c>
      <c r="M101" s="1">
        <f>IF(P42="",0,(IF(P42&gt;Q42,3,IF(P42=Q42,1,0))))</f>
        <v>0</v>
      </c>
      <c r="N101" s="1">
        <f>IF(Q42="",0,(IF(Q42&gt;P42,3,IF(Q42=P42,1,0))))</f>
        <v>0</v>
      </c>
      <c r="S101" s="1">
        <f>IF(V42="",0,(IF(V42&gt;W42,3,IF(V42=W42,1,0))))</f>
        <v>0</v>
      </c>
      <c r="T101" s="1">
        <f>IF(W42="",0,(IF(W42&gt;V42,3,IF(W42=V42,1,0))))</f>
        <v>0</v>
      </c>
    </row>
    <row r="102" spans="1:20" hidden="1" x14ac:dyDescent="0.3"/>
    <row r="103" spans="1:20" hidden="1" x14ac:dyDescent="0.3"/>
    <row r="104" spans="1:20" hidden="1" x14ac:dyDescent="0.3">
      <c r="A104" s="1">
        <f>IF(D45="",0,(IF(D45&gt;E45,3,IF(D45=E45,1,0))))</f>
        <v>0</v>
      </c>
      <c r="B104" s="1">
        <f>IF(E45="",0,(IF(E45&gt;D45,3,IF(E45=D45,1,0))))</f>
        <v>0</v>
      </c>
      <c r="G104" s="1">
        <f>IF(J45="",0,(IF(J45&gt;K45,3,IF(J45=K45,1,0))))</f>
        <v>0</v>
      </c>
      <c r="H104" s="1">
        <f>IF(K45="",0,(IF(K45&gt;J45,3,IF(K45=J45,1,0))))</f>
        <v>0</v>
      </c>
      <c r="M104" s="1">
        <f>IF(P45="",0,(IF(P45&gt;Q45,3,IF(P45=Q45,1,0))))</f>
        <v>0</v>
      </c>
      <c r="N104" s="1">
        <f>IF(Q45="",0,(IF(Q45&gt;P45,3,IF(Q45=P45,1,0))))</f>
        <v>0</v>
      </c>
      <c r="S104" s="1">
        <f>IF(V45="",0,(IF(V45&gt;W45,3,IF(V45=W45,1,0))))</f>
        <v>0</v>
      </c>
      <c r="T104" s="1">
        <f>IF(W45="",0,(IF(W45&gt;V45,3,IF(W45=V45,1,0))))</f>
        <v>0</v>
      </c>
    </row>
    <row r="105" spans="1:20" hidden="1" x14ac:dyDescent="0.3">
      <c r="A105" s="1">
        <f>IF(D46="",0,(IF(D46&gt;E46,3,IF(D46=E46,1,0))))</f>
        <v>0</v>
      </c>
      <c r="B105" s="1">
        <f>IF(E46="",0,(IF(E46&gt;D46,3,IF(E46=D46,1,0))))</f>
        <v>0</v>
      </c>
      <c r="G105" s="1">
        <f>IF(J46="",0,(IF(J46&gt;K46,3,IF(J46=K46,1,0))))</f>
        <v>0</v>
      </c>
      <c r="H105" s="1">
        <f>IF(K46="",0,(IF(K46&gt;J46,3,IF(K46=J46,1,0))))</f>
        <v>0</v>
      </c>
      <c r="M105" s="1">
        <f>IF(P46="",0,(IF(P46&gt;Q46,3,IF(P46=Q46,1,0))))</f>
        <v>0</v>
      </c>
      <c r="N105" s="1">
        <f>IF(Q46="",0,(IF(Q46&gt;P46,3,IF(Q46=P46,1,0))))</f>
        <v>0</v>
      </c>
      <c r="S105" s="1">
        <f>IF(V46="",0,(IF(V46&gt;W46,3,IF(V46=W46,1,0))))</f>
        <v>0</v>
      </c>
      <c r="T105" s="1">
        <f>IF(W46="",0,(IF(W46&gt;V46,3,IF(W46=V46,1,0))))</f>
        <v>0</v>
      </c>
    </row>
    <row r="106" spans="1:20" hidden="1" x14ac:dyDescent="0.3"/>
    <row r="107" spans="1:20" hidden="1" x14ac:dyDescent="0.3"/>
    <row r="108" spans="1:20" hidden="1" x14ac:dyDescent="0.3">
      <c r="A108" s="1">
        <f>IF(D49="",0,(IF(D49&gt;E49,3,IF(D49=E49,1,0))))</f>
        <v>0</v>
      </c>
      <c r="B108" s="1">
        <f>IF(E49="",0,(IF(E49&gt;D49,3,IF(E49=D49,1,0))))</f>
        <v>0</v>
      </c>
      <c r="G108" s="1">
        <f>IF(J49="",0,(IF(J49&gt;K49,3,IF(J49=K49,1,0))))</f>
        <v>0</v>
      </c>
      <c r="H108" s="1">
        <f>IF(K49="",0,(IF(K49&gt;J49,3,IF(K49=J49,1,0))))</f>
        <v>0</v>
      </c>
      <c r="M108" s="1">
        <f>IF(P49="",0,(IF(P49&gt;Q49,3,IF(P49=Q49,1,0))))</f>
        <v>0</v>
      </c>
      <c r="N108" s="1">
        <f>IF(Q49="",0,(IF(Q49&gt;P49,3,IF(Q49=P49,1,0))))</f>
        <v>0</v>
      </c>
      <c r="S108" s="1">
        <f>IF(V49="",0,(IF(V49&gt;W49,3,IF(V49=W49,1,0))))</f>
        <v>0</v>
      </c>
      <c r="T108" s="1">
        <f>IF(W49="",0,(IF(W49&gt;V49,3,IF(W49=V49,1,0))))</f>
        <v>0</v>
      </c>
    </row>
    <row r="109" spans="1:20" hidden="1" x14ac:dyDescent="0.3">
      <c r="A109" s="1">
        <f>IF(D50="",0,(IF(D50&gt;E50,3,IF(D50=E50,1,0))))</f>
        <v>0</v>
      </c>
      <c r="B109" s="1">
        <f>IF(E50="",0,(IF(E50&gt;D50,3,IF(E50=D50,1,0))))</f>
        <v>0</v>
      </c>
      <c r="G109" s="1">
        <f>IF(J50="",0,(IF(J50&gt;K50,3,IF(J50=K50,1,0))))</f>
        <v>0</v>
      </c>
      <c r="H109" s="1">
        <f>IF(K50="",0,(IF(K50&gt;J50,3,IF(K50=J50,1,0))))</f>
        <v>0</v>
      </c>
      <c r="M109" s="1">
        <f>IF(P50="",0,(IF(P50&gt;Q50,3,IF(P50=Q50,1,0))))</f>
        <v>0</v>
      </c>
      <c r="N109" s="1">
        <f>IF(Q50="",0,(IF(Q50&gt;P50,3,IF(Q50=P50,1,0))))</f>
        <v>0</v>
      </c>
      <c r="S109" s="1">
        <f>IF(V50="",0,(IF(V50&gt;W50,3,IF(V50=W50,1,0))))</f>
        <v>0</v>
      </c>
      <c r="T109" s="1">
        <f>IF(W50="",0,(IF(W50&gt;V50,3,IF(W50=V50,1,0))))</f>
        <v>0</v>
      </c>
    </row>
    <row r="110" spans="1:20" hidden="1" x14ac:dyDescent="0.3"/>
    <row r="111" spans="1:20" hidden="1" x14ac:dyDescent="0.3"/>
  </sheetData>
  <sheetProtection sheet="1" scenarios="1" selectLockedCells="1"/>
  <mergeCells count="280">
    <mergeCell ref="P71:Q71"/>
    <mergeCell ref="V71:W71"/>
    <mergeCell ref="A31:W31"/>
    <mergeCell ref="A58:W58"/>
    <mergeCell ref="V53:W53"/>
    <mergeCell ref="B54:C54"/>
    <mergeCell ref="D54:E54"/>
    <mergeCell ref="H54:I54"/>
    <mergeCell ref="J54:K54"/>
    <mergeCell ref="N54:O54"/>
    <mergeCell ref="P54:Q54"/>
    <mergeCell ref="T54:U54"/>
    <mergeCell ref="V54:W54"/>
    <mergeCell ref="T48:U48"/>
    <mergeCell ref="V48:W48"/>
    <mergeCell ref="A52:W52"/>
    <mergeCell ref="B53:C53"/>
    <mergeCell ref="D53:E53"/>
    <mergeCell ref="H53:I53"/>
    <mergeCell ref="J53:K53"/>
    <mergeCell ref="N53:O53"/>
    <mergeCell ref="P53:Q53"/>
    <mergeCell ref="T53:U53"/>
    <mergeCell ref="B48:C48"/>
    <mergeCell ref="D48:E48"/>
    <mergeCell ref="H48:I48"/>
    <mergeCell ref="J48:K48"/>
    <mergeCell ref="N48:O48"/>
    <mergeCell ref="P48:Q48"/>
    <mergeCell ref="T40:U40"/>
    <mergeCell ref="V40:W40"/>
    <mergeCell ref="B44:C44"/>
    <mergeCell ref="D44:E44"/>
    <mergeCell ref="H44:I44"/>
    <mergeCell ref="J44:K44"/>
    <mergeCell ref="N44:O44"/>
    <mergeCell ref="P44:Q44"/>
    <mergeCell ref="T44:U44"/>
    <mergeCell ref="V44:W44"/>
    <mergeCell ref="N38:O38"/>
    <mergeCell ref="P38:Q38"/>
    <mergeCell ref="T38:U38"/>
    <mergeCell ref="V38:W38"/>
    <mergeCell ref="B40:C40"/>
    <mergeCell ref="D40:E40"/>
    <mergeCell ref="H40:I40"/>
    <mergeCell ref="J40:K40"/>
    <mergeCell ref="N40:O40"/>
    <mergeCell ref="P40:Q40"/>
    <mergeCell ref="V30:W30"/>
    <mergeCell ref="A25:W25"/>
    <mergeCell ref="A61:W61"/>
    <mergeCell ref="O6:W6"/>
    <mergeCell ref="O33:W33"/>
    <mergeCell ref="B38:C38"/>
    <mergeCell ref="D38:E38"/>
    <mergeCell ref="H38:I38"/>
    <mergeCell ref="J38:K38"/>
    <mergeCell ref="P30:Q30"/>
    <mergeCell ref="T26:U26"/>
    <mergeCell ref="V26:W26"/>
    <mergeCell ref="T27:U27"/>
    <mergeCell ref="V27:W27"/>
    <mergeCell ref="T28:U28"/>
    <mergeCell ref="V28:W28"/>
    <mergeCell ref="T29:U29"/>
    <mergeCell ref="V29:W29"/>
    <mergeCell ref="T30:U30"/>
    <mergeCell ref="J30:K30"/>
    <mergeCell ref="N26:O26"/>
    <mergeCell ref="P26:Q26"/>
    <mergeCell ref="N27:O27"/>
    <mergeCell ref="P27:Q27"/>
    <mergeCell ref="N28:O28"/>
    <mergeCell ref="P28:Q28"/>
    <mergeCell ref="N29:O29"/>
    <mergeCell ref="P29:Q29"/>
    <mergeCell ref="N30:O30"/>
    <mergeCell ref="D30:E30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V68:W68"/>
    <mergeCell ref="D69:E69"/>
    <mergeCell ref="J69:K69"/>
    <mergeCell ref="P69:Q69"/>
    <mergeCell ref="V69:W69"/>
    <mergeCell ref="A73:Q73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70:E70"/>
    <mergeCell ref="J70:K70"/>
    <mergeCell ref="P70:Q70"/>
    <mergeCell ref="D66:E66"/>
    <mergeCell ref="J66:K66"/>
    <mergeCell ref="P66:Q66"/>
    <mergeCell ref="P62:Q62"/>
    <mergeCell ref="A33:H33"/>
    <mergeCell ref="J33:L33"/>
    <mergeCell ref="A67:W67"/>
    <mergeCell ref="B68:C68"/>
    <mergeCell ref="D68:E68"/>
    <mergeCell ref="F68:F72"/>
    <mergeCell ref="H68:I68"/>
    <mergeCell ref="J68:K68"/>
    <mergeCell ref="D64:E64"/>
    <mergeCell ref="J64:K64"/>
    <mergeCell ref="P64:Q64"/>
    <mergeCell ref="V64:W64"/>
    <mergeCell ref="D65:E65"/>
    <mergeCell ref="J65:K65"/>
    <mergeCell ref="P65:Q65"/>
    <mergeCell ref="V65:W65"/>
    <mergeCell ref="V70:W70"/>
    <mergeCell ref="D72:E72"/>
    <mergeCell ref="J72:K72"/>
    <mergeCell ref="P72:Q72"/>
    <mergeCell ref="V72:W72"/>
    <mergeCell ref="D71:E71"/>
    <mergeCell ref="J71:K71"/>
    <mergeCell ref="N68:O68"/>
    <mergeCell ref="P68:Q68"/>
    <mergeCell ref="T68:U68"/>
    <mergeCell ref="T62:U62"/>
    <mergeCell ref="V62:W62"/>
    <mergeCell ref="D63:E63"/>
    <mergeCell ref="J63:K63"/>
    <mergeCell ref="P63:Q63"/>
    <mergeCell ref="V63:W63"/>
    <mergeCell ref="T57:U57"/>
    <mergeCell ref="V57:W57"/>
    <mergeCell ref="A59:W59"/>
    <mergeCell ref="B62:C62"/>
    <mergeCell ref="D62:E62"/>
    <mergeCell ref="F62:F66"/>
    <mergeCell ref="H62:I62"/>
    <mergeCell ref="J62:K62"/>
    <mergeCell ref="N62:O62"/>
    <mergeCell ref="B57:C57"/>
    <mergeCell ref="D57:E57"/>
    <mergeCell ref="H57:I57"/>
    <mergeCell ref="J57:K57"/>
    <mergeCell ref="N57:O57"/>
    <mergeCell ref="P57:Q57"/>
    <mergeCell ref="V66:W66"/>
    <mergeCell ref="T56:U56"/>
    <mergeCell ref="V56:W56"/>
    <mergeCell ref="P55:Q55"/>
    <mergeCell ref="T55:U55"/>
    <mergeCell ref="V55:W55"/>
    <mergeCell ref="B56:C56"/>
    <mergeCell ref="D56:E56"/>
    <mergeCell ref="H56:I56"/>
    <mergeCell ref="J56:K56"/>
    <mergeCell ref="N56:O56"/>
    <mergeCell ref="P56:Q56"/>
    <mergeCell ref="B55:C55"/>
    <mergeCell ref="D55:E55"/>
    <mergeCell ref="H55:I55"/>
    <mergeCell ref="J55:K55"/>
    <mergeCell ref="N55:O55"/>
    <mergeCell ref="T36:U36"/>
    <mergeCell ref="V36:W36"/>
    <mergeCell ref="B37:C37"/>
    <mergeCell ref="D37:E37"/>
    <mergeCell ref="H37:I37"/>
    <mergeCell ref="J37:K37"/>
    <mergeCell ref="N37:O37"/>
    <mergeCell ref="P37:Q37"/>
    <mergeCell ref="T37:U37"/>
    <mergeCell ref="V37:W37"/>
    <mergeCell ref="B36:C36"/>
    <mergeCell ref="D36:E36"/>
    <mergeCell ref="H36:I36"/>
    <mergeCell ref="J36:K36"/>
    <mergeCell ref="N36:O36"/>
    <mergeCell ref="P36:Q36"/>
    <mergeCell ref="V34:W34"/>
    <mergeCell ref="B35:C35"/>
    <mergeCell ref="D35:E35"/>
    <mergeCell ref="H35:I35"/>
    <mergeCell ref="J35:K35"/>
    <mergeCell ref="N35:O35"/>
    <mergeCell ref="P35:Q35"/>
    <mergeCell ref="T35:U35"/>
    <mergeCell ref="V35:W35"/>
    <mergeCell ref="B34:C34"/>
    <mergeCell ref="D34:E34"/>
    <mergeCell ref="H34:I34"/>
    <mergeCell ref="J34:K34"/>
    <mergeCell ref="N34:O34"/>
    <mergeCell ref="P34:Q34"/>
    <mergeCell ref="T34:U34"/>
    <mergeCell ref="T21:U21"/>
    <mergeCell ref="V21:W21"/>
    <mergeCell ref="B21:C21"/>
    <mergeCell ref="D21:E21"/>
    <mergeCell ref="H21:I21"/>
    <mergeCell ref="J21:K21"/>
    <mergeCell ref="N21:O21"/>
    <mergeCell ref="P21:Q21"/>
    <mergeCell ref="T17:U17"/>
    <mergeCell ref="V17:W17"/>
    <mergeCell ref="B17:C17"/>
    <mergeCell ref="D17:E17"/>
    <mergeCell ref="H17:I17"/>
    <mergeCell ref="J17:K17"/>
    <mergeCell ref="N17:O17"/>
    <mergeCell ref="P17:Q17"/>
    <mergeCell ref="T11:U11"/>
    <mergeCell ref="V11:W11"/>
    <mergeCell ref="B13:C13"/>
    <mergeCell ref="D13:E13"/>
    <mergeCell ref="H13:I13"/>
    <mergeCell ref="J13:K13"/>
    <mergeCell ref="N13:O13"/>
    <mergeCell ref="P13:Q13"/>
    <mergeCell ref="T13:U13"/>
    <mergeCell ref="V13:W13"/>
    <mergeCell ref="B11:C11"/>
    <mergeCell ref="D11:E11"/>
    <mergeCell ref="H11:I11"/>
    <mergeCell ref="J11:K11"/>
    <mergeCell ref="N11:O11"/>
    <mergeCell ref="P11:Q11"/>
    <mergeCell ref="B10:C10"/>
    <mergeCell ref="D10:E10"/>
    <mergeCell ref="H10:I10"/>
    <mergeCell ref="J10:K10"/>
    <mergeCell ref="N10:O10"/>
    <mergeCell ref="P10:Q10"/>
    <mergeCell ref="T10:U10"/>
    <mergeCell ref="V10:W10"/>
    <mergeCell ref="B9:C9"/>
    <mergeCell ref="D9:E9"/>
    <mergeCell ref="H9:I9"/>
    <mergeCell ref="J9:K9"/>
    <mergeCell ref="N9:O9"/>
    <mergeCell ref="P9:Q9"/>
    <mergeCell ref="B8:C8"/>
    <mergeCell ref="D8:E8"/>
    <mergeCell ref="H8:I8"/>
    <mergeCell ref="J8:K8"/>
    <mergeCell ref="N8:O8"/>
    <mergeCell ref="P8:Q8"/>
    <mergeCell ref="T8:U8"/>
    <mergeCell ref="V8:W8"/>
    <mergeCell ref="T9:U9"/>
    <mergeCell ref="V9:W9"/>
    <mergeCell ref="U1:W5"/>
    <mergeCell ref="A6:H6"/>
    <mergeCell ref="J6:L6"/>
    <mergeCell ref="B7:C7"/>
    <mergeCell ref="D7:E7"/>
    <mergeCell ref="H7:I7"/>
    <mergeCell ref="J7:K7"/>
    <mergeCell ref="N7:O7"/>
    <mergeCell ref="P7:Q7"/>
    <mergeCell ref="A3:I3"/>
    <mergeCell ref="E4:G4"/>
    <mergeCell ref="I4:K4"/>
    <mergeCell ref="L4:M4"/>
    <mergeCell ref="E5:G5"/>
    <mergeCell ref="L5:M5"/>
    <mergeCell ref="A1:T1"/>
    <mergeCell ref="T7:U7"/>
    <mergeCell ref="V7:W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66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19</vt:i4>
      </vt:variant>
    </vt:vector>
  </HeadingPairs>
  <TitlesOfParts>
    <vt:vector size="37" baseType="lpstr">
      <vt:lpstr>Organisation</vt:lpstr>
      <vt:lpstr>CC Futsal</vt:lpstr>
      <vt:lpstr>CC Ext</vt:lpstr>
      <vt:lpstr>8 Equipes - Eliminatoire</vt:lpstr>
      <vt:lpstr>16 Equipes - Eliminatoire</vt:lpstr>
      <vt:lpstr>U11 U13 - 8 Equipes</vt:lpstr>
      <vt:lpstr>U11 U13 - 10 Equipes</vt:lpstr>
      <vt:lpstr>U11 U13 - 12 Equipes</vt:lpstr>
      <vt:lpstr>U11 U13 - 16 Equipes</vt:lpstr>
      <vt:lpstr>U9 - 8 Equipes</vt:lpstr>
      <vt:lpstr>U9 - 10 Equipes</vt:lpstr>
      <vt:lpstr>U9 - 12 Equipes</vt:lpstr>
      <vt:lpstr>U7-U9 - 8 Equipes</vt:lpstr>
      <vt:lpstr>U7-U9 - 10 Equipes</vt:lpstr>
      <vt:lpstr>U7-U9 - 12 Equipes</vt:lpstr>
      <vt:lpstr>U7-U9 - 16 Equipes</vt:lpstr>
      <vt:lpstr>U7-U9 - 24 Equipes</vt:lpstr>
      <vt:lpstr>U9 - 16 Equipes</vt:lpstr>
      <vt:lpstr>TOURNOI_FUTSAL_A_8_EQUIPES___A_PARTIR_DE_U13</vt:lpstr>
      <vt:lpstr>'16 Equipes - Eliminatoire'!Zone_d_impression</vt:lpstr>
      <vt:lpstr>'8 Equipes - Eliminatoire'!Zone_d_impression</vt:lpstr>
      <vt:lpstr>'CC Ext'!Zone_d_impression</vt:lpstr>
      <vt:lpstr>'CC Futsal'!Zone_d_impression</vt:lpstr>
      <vt:lpstr>Organisation!Zone_d_impression</vt:lpstr>
      <vt:lpstr>'U11 U13 - 10 Equipes'!Zone_d_impression</vt:lpstr>
      <vt:lpstr>'U11 U13 - 12 Equipes'!Zone_d_impression</vt:lpstr>
      <vt:lpstr>'U11 U13 - 16 Equipes'!Zone_d_impression</vt:lpstr>
      <vt:lpstr>'U11 U13 - 8 Equipes'!Zone_d_impression</vt:lpstr>
      <vt:lpstr>'U7-U9 - 10 Equipes'!Zone_d_impression</vt:lpstr>
      <vt:lpstr>'U7-U9 - 12 Equipes'!Zone_d_impression</vt:lpstr>
      <vt:lpstr>'U7-U9 - 16 Equipes'!Zone_d_impression</vt:lpstr>
      <vt:lpstr>'U7-U9 - 24 Equipes'!Zone_d_impression</vt:lpstr>
      <vt:lpstr>'U7-U9 - 8 Equipes'!Zone_d_impression</vt:lpstr>
      <vt:lpstr>'U9 - 10 Equipes'!Zone_d_impression</vt:lpstr>
      <vt:lpstr>'U9 - 12 Equipes'!Zone_d_impression</vt:lpstr>
      <vt:lpstr>'U9 - 16 Equipes'!Zone_d_impression</vt:lpstr>
      <vt:lpstr>'U9 - 8 Equipes'!Zone_d_impression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JEROME</dc:creator>
  <cp:lastModifiedBy>HERNANDEZ JEROME</cp:lastModifiedBy>
  <cp:lastPrinted>2019-12-10T14:34:40Z</cp:lastPrinted>
  <dcterms:created xsi:type="dcterms:W3CDTF">2018-10-29T21:37:36Z</dcterms:created>
  <dcterms:modified xsi:type="dcterms:W3CDTF">2019-12-10T14:34:49Z</dcterms:modified>
</cp:coreProperties>
</file>